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activeX/activeX1.xml" ContentType="application/vnd.ms-office.activeX+xml"/>
  <Override PartName="/xl/activeX/activeX1.bin" ContentType="application/vnd.ms-office.activeX"/>
  <Override PartName="/xl/drawings/drawing9.xml" ContentType="application/vnd.openxmlformats-officedocument.drawing+xml"/>
  <Override PartName="/xl/activeX/activeX2.xml" ContentType="application/vnd.ms-office.activeX+xml"/>
  <Override PartName="/xl/activeX/activeX2.bin" ContentType="application/vnd.ms-office.activeX"/>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defaultThemeVersion="124226"/>
  <mc:AlternateContent xmlns:mc="http://schemas.openxmlformats.org/markup-compatibility/2006">
    <mc:Choice Requires="x15">
      <x15ac:absPath xmlns:x15ac="http://schemas.microsoft.com/office/spreadsheetml/2010/11/ac" url="\\Azreastpwcch1\pw\EFF\Shared\ees_mgmt\11_PSEG-Program Planning\Applications\2025 Active\Standard\"/>
    </mc:Choice>
  </mc:AlternateContent>
  <xr:revisionPtr revIDLastSave="0" documentId="13_ncr:1_{79F50E6E-A1D5-4C66-AC5C-1708874CC434}" xr6:coauthVersionLast="47" xr6:coauthVersionMax="47" xr10:uidLastSave="{00000000-0000-0000-0000-000000000000}"/>
  <workbookProtection workbookAlgorithmName="SHA-512" workbookHashValue="xK9fxmjNy7tOJKwUEAbN/C3BJnRN0FlDX8jaJ8HcL6xr3PUnq2Ntgkg4noGIraurGYhgQxkdkZW1+EcPYF/ukA==" workbookSaltValue="gEMlJaaoSUp4KgWGUFy8XQ==" workbookSpinCount="100000" lockStructure="1"/>
  <bookViews>
    <workbookView xWindow="-20" yWindow="-16310" windowWidth="29020" windowHeight="15700" tabRatio="599" firstSheet="1" activeTab="1" xr2:uid="{00000000-000D-0000-FFFF-FFFF00000000}"/>
  </bookViews>
  <sheets>
    <sheet name="Development" sheetId="2" state="veryHidden" r:id="rId1"/>
    <sheet name="Customer Information" sheetId="3" r:id="rId2"/>
    <sheet name="Guidelines" sheetId="5" r:id="rId3"/>
    <sheet name="Terms and Conditions" sheetId="4" r:id="rId4"/>
    <sheet name="Required Documents" sheetId="6" r:id="rId5"/>
    <sheet name="Compressed Air" sheetId="9" r:id="rId6"/>
    <sheet name="VFD Motors" sheetId="12" r:id="rId7"/>
    <sheet name="References" sheetId="1" state="veryHidden" r:id="rId8"/>
    <sheet name="Non Road EV Equipment" sheetId="48" r:id="rId9"/>
    <sheet name="Kitchen Equipment" sheetId="43" state="veryHidden" r:id="rId10"/>
    <sheet name="Worksheet" sheetId="47" state="veryHidden" r:id="rId11"/>
    <sheet name="Calculations" sheetId="55" state="veryHidden" r:id="rId12"/>
    <sheet name="Elevator Modernization" sheetId="53" r:id="rId13"/>
  </sheets>
  <externalReferences>
    <externalReference r:id="rId14"/>
  </externalReferences>
  <definedNames>
    <definedName name="Air_Compressor_Types">References!$G$4:$G$10</definedName>
    <definedName name="Application_Code">References!$K$4:$T$4</definedName>
    <definedName name="Baseline_Drive_Eff">References!$AQ$4:$AQ$7</definedName>
    <definedName name="Belt_Type">References!$M$12:$M$14</definedName>
    <definedName name="Building_Type">References!$A$11:$A$24</definedName>
    <definedName name="Chiller_Type" localSheetId="9">#REF!,#REF!</definedName>
    <definedName name="DAC">References!$A$27:$A$29</definedName>
    <definedName name="Elevator_Gear_System">References!$AN$8:$AN$9</definedName>
    <definedName name="Existing_Drive_Efficiency">References!$AE$4:$AE$5</definedName>
    <definedName name="Existing_Pool_Heater_Fuel">References!$W$10:$W$16</definedName>
    <definedName name="Idling_Factor">References!$AN$12:$AN$14</definedName>
    <definedName name="Installed_Drive_eff">References!$AQ$4:$AQ$7</definedName>
    <definedName name="KItchen_Eqp_Tab">References!#REF!</definedName>
    <definedName name="Location">References!$W$4:$W$6</definedName>
    <definedName name="Max_Rated_Wattage">References!$K$12:$K$15</definedName>
    <definedName name="OLE_LINK1" localSheetId="1">'Customer Information'!$A$3</definedName>
    <definedName name="Org_Type">References!$A$4:$A$8</definedName>
    <definedName name="_xlnm.Print_Area" localSheetId="5">'Compressed Air'!$A$1:$S$73</definedName>
    <definedName name="_xlnm.Print_Area" localSheetId="1">'Customer Information'!$A$1:$L$59</definedName>
    <definedName name="_xlnm.Print_Area" localSheetId="2">Guidelines!$A$1:$L$58</definedName>
    <definedName name="_xlnm.Print_Area" localSheetId="9">'Kitchen Equipment'!$A$1:$R$37</definedName>
    <definedName name="_xlnm.Print_Area" localSheetId="4">'Required Documents'!$B$1:$N$45</definedName>
    <definedName name="_xlnm.Print_Area" localSheetId="3">'Terms and Conditions'!$A$1:$K$79</definedName>
    <definedName name="_xlnm.Print_Area" localSheetId="6">'VFD Motors'!$A$1:$Y$79</definedName>
    <definedName name="_xlnm.Print_Area" localSheetId="10">Worksheet!$A$1:$T$147</definedName>
    <definedName name="_xlnm.Print_Titles" localSheetId="10">Worksheet!$1:$7</definedName>
    <definedName name="Programs">References!$C$9:$C$13</definedName>
    <definedName name="Project_Type">References!$C$4:$C$6</definedName>
    <definedName name="Proposed_Drive_Efficiency">References!$AC$9:$AC$13</definedName>
    <definedName name="Proposed_Idling_Factor">References!$AE$9:$AE$12</definedName>
    <definedName name="Proposed_Sytsem_Type">References!$AC$4:$AC$6</definedName>
    <definedName name="Rebate_Payment_Method">References!$C$18:$C$20</definedName>
    <definedName name="Regen_Breaking">References!$AQ$19:$AQ$20</definedName>
    <definedName name="Start_Baseline_Code">References!$K$5</definedName>
    <definedName name="TandC_Tab" localSheetId="9">References!#REF!</definedName>
    <definedName name="Yes_No">References!$Y$4:$Y$6</definedName>
    <definedName name="Z_413575D0_A88C_4EFD_A604_365F28B09173_.wvu.Cols" localSheetId="5" hidden="1">'Compressed Air'!$K:$IV</definedName>
    <definedName name="Z_413575D0_A88C_4EFD_A604_365F28B09173_.wvu.Cols" localSheetId="1" hidden="1">'Customer Information'!$M:$IV</definedName>
    <definedName name="Z_413575D0_A88C_4EFD_A604_365F28B09173_.wvu.Cols" localSheetId="2" hidden="1">Guidelines!$M:$IV</definedName>
    <definedName name="Z_413575D0_A88C_4EFD_A604_365F28B09173_.wvu.Cols" localSheetId="9" hidden="1">'Kitchen Equipment'!$T:$IV</definedName>
    <definedName name="Z_413575D0_A88C_4EFD_A604_365F28B09173_.wvu.Cols" localSheetId="8" hidden="1">'Non Road EV Equipment'!$R:$IV</definedName>
    <definedName name="Z_413575D0_A88C_4EFD_A604_365F28B09173_.wvu.Cols" localSheetId="4" hidden="1">'Required Documents'!$H:$IV</definedName>
    <definedName name="Z_413575D0_A88C_4EFD_A604_365F28B09173_.wvu.Cols" localSheetId="3" hidden="1">'Terms and Conditions'!$L:$IV</definedName>
    <definedName name="Z_413575D0_A88C_4EFD_A604_365F28B09173_.wvu.Cols" localSheetId="6" hidden="1">'VFD Motors'!$R:$IV</definedName>
    <definedName name="Z_413575D0_A88C_4EFD_A604_365F28B09173_.wvu.PrintArea" localSheetId="5" hidden="1">'Compressed Air'!$B$1:$J$69</definedName>
    <definedName name="Z_413575D0_A88C_4EFD_A604_365F28B09173_.wvu.PrintArea" localSheetId="1" hidden="1">'Customer Information'!$A$1:$L$58</definedName>
    <definedName name="Z_413575D0_A88C_4EFD_A604_365F28B09173_.wvu.PrintArea" localSheetId="2" hidden="1">Guidelines!$A$1:$L$45</definedName>
    <definedName name="Z_413575D0_A88C_4EFD_A604_365F28B09173_.wvu.PrintArea" localSheetId="9" hidden="1">'Kitchen Equipment'!$B$1:$S$36</definedName>
    <definedName name="Z_413575D0_A88C_4EFD_A604_365F28B09173_.wvu.PrintArea" localSheetId="8" hidden="1">'Non Road EV Equipment'!$B$1:$Q$35</definedName>
    <definedName name="Z_413575D0_A88C_4EFD_A604_365F28B09173_.wvu.PrintArea" localSheetId="4" hidden="1">[1]Sheet2!#REF!</definedName>
    <definedName name="Z_413575D0_A88C_4EFD_A604_365F28B09173_.wvu.PrintArea" localSheetId="3" hidden="1">'Terms and Conditions'!$A$1:$K$79</definedName>
    <definedName name="Z_413575D0_A88C_4EFD_A604_365F28B09173_.wvu.PrintArea" localSheetId="6" hidden="1">'VFD Motors'!$B$1:$Q$78</definedName>
    <definedName name="Z_413575D0_A88C_4EFD_A604_365F28B09173_.wvu.Rows" localSheetId="5" hidden="1">'Compressed Air'!$71:$65537</definedName>
    <definedName name="Z_413575D0_A88C_4EFD_A604_365F28B09173_.wvu.Rows" localSheetId="1" hidden="1">'Customer Information'!$58:$65538,'Customer Information'!$52:$57</definedName>
    <definedName name="Z_413575D0_A88C_4EFD_A604_365F28B09173_.wvu.Rows" localSheetId="2" hidden="1">Guidelines!$52:$65540,Guidelines!$46:$49</definedName>
    <definedName name="Z_413575D0_A88C_4EFD_A604_365F28B09173_.wvu.Rows" localSheetId="9" hidden="1">'Kitchen Equipment'!$37:$65540</definedName>
    <definedName name="Z_413575D0_A88C_4EFD_A604_365F28B09173_.wvu.Rows" localSheetId="8" hidden="1">'Non Road EV Equipment'!$36:$65534</definedName>
    <definedName name="Z_413575D0_A88C_4EFD_A604_365F28B09173_.wvu.Rows" localSheetId="4" hidden="1">'Required Documents'!$37:$65537</definedName>
    <definedName name="Z_413575D0_A88C_4EFD_A604_365F28B09173_.wvu.Rows" localSheetId="3" hidden="1">'Terms and Conditions'!$80:$65536</definedName>
    <definedName name="Z_413575D0_A88C_4EFD_A604_365F28B09173_.wvu.Rows" localSheetId="6" hidden="1">'VFD Motors'!$79:$65563</definedName>
  </definedNames>
  <calcPr calcId="191029"/>
  <customWorkbookViews>
    <customWorkbookView name="Keith Molloy - Personal View" guid="{413575D0-A88C-4EFD-A604-365F28B09173}" mergeInterval="0" personalView="1" maximized="1" xWindow="1" yWindow="1" windowWidth="1680" windowHeight="774" tabRatio="92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2" l="1"/>
  <c r="K30" i="12" s="1"/>
  <c r="I30" i="12"/>
  <c r="J30" i="12" s="1"/>
  <c r="L30" i="12"/>
  <c r="F31" i="12"/>
  <c r="I31" i="12"/>
  <c r="J31" i="12"/>
  <c r="K31" i="12"/>
  <c r="L31" i="12"/>
  <c r="F32" i="12"/>
  <c r="I32" i="12"/>
  <c r="J32" i="12"/>
  <c r="K32" i="12"/>
  <c r="L32" i="12"/>
  <c r="F33" i="12"/>
  <c r="K33" i="12" s="1"/>
  <c r="I33" i="12"/>
  <c r="J33" i="12"/>
  <c r="L33" i="12"/>
  <c r="F34" i="12"/>
  <c r="I34" i="12"/>
  <c r="J34" i="12"/>
  <c r="K34" i="12"/>
  <c r="L34" i="12"/>
  <c r="F35" i="12"/>
  <c r="I35" i="12"/>
  <c r="J35" i="12"/>
  <c r="K35" i="12"/>
  <c r="L35" i="12"/>
  <c r="F36" i="12"/>
  <c r="K36" i="12" s="1"/>
  <c r="I36" i="12"/>
  <c r="J36" i="12" s="1"/>
  <c r="L36" i="12"/>
  <c r="F37" i="12"/>
  <c r="I37" i="12"/>
  <c r="J37" i="12"/>
  <c r="K37" i="12"/>
  <c r="L37" i="12"/>
  <c r="F38" i="12"/>
  <c r="I38" i="12"/>
  <c r="J38" i="12"/>
  <c r="K38" i="12"/>
  <c r="L38" i="12"/>
  <c r="F39" i="12"/>
  <c r="K39" i="12" s="1"/>
  <c r="I39" i="12"/>
  <c r="J39" i="12"/>
  <c r="L39" i="12"/>
  <c r="F40" i="12"/>
  <c r="I40" i="12"/>
  <c r="J40" i="12"/>
  <c r="K40" i="12"/>
  <c r="L40" i="12"/>
  <c r="F41" i="12"/>
  <c r="I41" i="12"/>
  <c r="J41" i="12"/>
  <c r="K41" i="12"/>
  <c r="L41" i="12"/>
  <c r="F42" i="12"/>
  <c r="I42" i="12"/>
  <c r="J42" i="12"/>
  <c r="K42" i="12"/>
  <c r="L42" i="12"/>
  <c r="F43" i="12"/>
  <c r="I43" i="12"/>
  <c r="J43" i="12"/>
  <c r="K43" i="12"/>
  <c r="L43" i="12"/>
  <c r="P31" i="12"/>
  <c r="P32" i="12"/>
  <c r="P33" i="12"/>
  <c r="P34" i="12"/>
  <c r="P35" i="12"/>
  <c r="P36" i="12"/>
  <c r="P37" i="12"/>
  <c r="P38" i="12"/>
  <c r="P39" i="12"/>
  <c r="P40" i="12"/>
  <c r="P41" i="12"/>
  <c r="P42" i="12"/>
  <c r="P43" i="12"/>
  <c r="P30" i="12"/>
  <c r="G64" i="9"/>
  <c r="G65" i="9"/>
  <c r="G63" i="9"/>
  <c r="P44" i="12" l="1"/>
  <c r="AS26" i="1"/>
  <c r="B7" i="48"/>
  <c r="AJ7" i="1"/>
  <c r="O17" i="12"/>
  <c r="P33" i="1"/>
  <c r="G71" i="12" s="1"/>
  <c r="P32" i="1"/>
  <c r="H75" i="12" s="1"/>
  <c r="G52" i="12"/>
  <c r="G53" i="12"/>
  <c r="G51" i="12"/>
  <c r="G59" i="12"/>
  <c r="G60" i="12"/>
  <c r="G58" i="12"/>
  <c r="G18" i="9"/>
  <c r="BC58" i="1"/>
  <c r="G19" i="9" s="1"/>
  <c r="BC60" i="1"/>
  <c r="G55" i="9" s="1"/>
  <c r="BC61" i="1"/>
  <c r="BC57" i="1"/>
  <c r="G21" i="9" s="1"/>
  <c r="BE59" i="1"/>
  <c r="BD59" i="1"/>
  <c r="H76" i="12" l="1"/>
  <c r="G20" i="9"/>
  <c r="G70" i="12"/>
  <c r="G22" i="9"/>
  <c r="G54" i="9"/>
  <c r="G56" i="9"/>
  <c r="G17" i="9"/>
  <c r="BN52" i="1"/>
  <c r="BN51" i="1"/>
  <c r="BN50" i="1"/>
  <c r="BN49" i="1"/>
  <c r="BN48" i="1"/>
  <c r="BN47" i="1"/>
  <c r="BN4" i="1" l="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 i="1"/>
  <c r="K23" i="1" l="1"/>
  <c r="L23" i="1" s="1"/>
  <c r="P28" i="12" s="1"/>
  <c r="K20" i="1"/>
  <c r="B27" i="12" s="1"/>
  <c r="H63" i="9" l="1"/>
  <c r="H64" i="9"/>
  <c r="H65" i="9"/>
  <c r="H55" i="9"/>
  <c r="H56" i="9"/>
  <c r="H54" i="9"/>
  <c r="H17" i="9" l="1"/>
  <c r="H18" i="9" l="1"/>
  <c r="H19" i="9"/>
  <c r="H20" i="9"/>
  <c r="H21" i="9"/>
  <c r="H22" i="9"/>
  <c r="AE18" i="55" l="1"/>
  <c r="AF18" i="55" s="1"/>
  <c r="AE19" i="55"/>
  <c r="AF19" i="55" s="1"/>
  <c r="AE20" i="55"/>
  <c r="AF20" i="55" s="1"/>
  <c r="AE21" i="55"/>
  <c r="AF21" i="55" s="1"/>
  <c r="AE22" i="55"/>
  <c r="AF22" i="55" s="1"/>
  <c r="AE17" i="55"/>
  <c r="AF17" i="55" s="1"/>
  <c r="AE6" i="55"/>
  <c r="AF6" i="55" s="1"/>
  <c r="AE7" i="55"/>
  <c r="AF7" i="55" s="1"/>
  <c r="AE8" i="55"/>
  <c r="AF8" i="55" s="1"/>
  <c r="AE9" i="55"/>
  <c r="AF9" i="55" s="1"/>
  <c r="AE10" i="55"/>
  <c r="AF10" i="55" s="1"/>
  <c r="AE5" i="55"/>
  <c r="AF5" i="55" s="1"/>
  <c r="T18" i="55"/>
  <c r="T19" i="55"/>
  <c r="T20" i="55"/>
  <c r="T21" i="55"/>
  <c r="T22" i="55"/>
  <c r="T17" i="55"/>
  <c r="S18" i="55"/>
  <c r="S19" i="55"/>
  <c r="S20" i="55"/>
  <c r="S21" i="55"/>
  <c r="S22" i="55"/>
  <c r="S17" i="55"/>
  <c r="T6" i="55"/>
  <c r="T7" i="55"/>
  <c r="T8" i="55"/>
  <c r="T9" i="55"/>
  <c r="T10" i="55"/>
  <c r="T5" i="55"/>
  <c r="S6" i="55"/>
  <c r="S7" i="55"/>
  <c r="S8" i="55"/>
  <c r="S9" i="55"/>
  <c r="S10" i="55"/>
  <c r="S5" i="55"/>
  <c r="Q18" i="55"/>
  <c r="R18" i="55" s="1"/>
  <c r="Q19" i="55"/>
  <c r="R19" i="55" s="1"/>
  <c r="Q20" i="55"/>
  <c r="R20" i="55" s="1"/>
  <c r="Q21" i="55"/>
  <c r="R21" i="55" s="1"/>
  <c r="Q22" i="55"/>
  <c r="R22" i="55" s="1"/>
  <c r="Q17" i="55"/>
  <c r="R17" i="55" s="1"/>
  <c r="Q6" i="55"/>
  <c r="R6" i="55" s="1"/>
  <c r="Q7" i="55"/>
  <c r="R7" i="55" s="1"/>
  <c r="Q8" i="55"/>
  <c r="R8" i="55" s="1"/>
  <c r="Q9" i="55"/>
  <c r="R9" i="55" s="1"/>
  <c r="Q10" i="55"/>
  <c r="R10" i="55" s="1"/>
  <c r="Q5" i="55"/>
  <c r="R5" i="55" s="1"/>
  <c r="P18" i="55"/>
  <c r="P19" i="55"/>
  <c r="P20" i="55"/>
  <c r="P21" i="55"/>
  <c r="P22" i="55"/>
  <c r="P17" i="55"/>
  <c r="P6" i="55"/>
  <c r="P7" i="55"/>
  <c r="P8" i="55"/>
  <c r="P9" i="55"/>
  <c r="P10" i="55"/>
  <c r="P5" i="55"/>
  <c r="O18" i="55"/>
  <c r="O19" i="55"/>
  <c r="O20" i="55"/>
  <c r="O21" i="55"/>
  <c r="O22" i="55"/>
  <c r="O17" i="55"/>
  <c r="O6" i="55"/>
  <c r="O7" i="55"/>
  <c r="O8" i="55"/>
  <c r="O9" i="55"/>
  <c r="O10" i="55"/>
  <c r="O5" i="55"/>
  <c r="M18" i="55"/>
  <c r="N18" i="55" s="1"/>
  <c r="M19" i="55"/>
  <c r="N19" i="55" s="1"/>
  <c r="M20" i="55"/>
  <c r="N20" i="55" s="1"/>
  <c r="M21" i="55"/>
  <c r="N21" i="55" s="1"/>
  <c r="M22" i="55"/>
  <c r="N22" i="55" s="1"/>
  <c r="M17" i="55"/>
  <c r="N17" i="55" s="1"/>
  <c r="M6" i="55"/>
  <c r="N6" i="55" s="1"/>
  <c r="M7" i="55"/>
  <c r="N7" i="55" s="1"/>
  <c r="M8" i="55"/>
  <c r="N8" i="55" s="1"/>
  <c r="M9" i="55"/>
  <c r="N9" i="55" s="1"/>
  <c r="M10" i="55"/>
  <c r="N10" i="55" s="1"/>
  <c r="M5" i="55"/>
  <c r="N5" i="55" s="1"/>
  <c r="L18" i="55"/>
  <c r="L19" i="55"/>
  <c r="L20" i="55"/>
  <c r="L21" i="55"/>
  <c r="L22" i="55"/>
  <c r="L17" i="55"/>
  <c r="L6" i="55"/>
  <c r="L7" i="55"/>
  <c r="L8" i="55"/>
  <c r="L9" i="55"/>
  <c r="L10" i="55"/>
  <c r="L5" i="55"/>
  <c r="J18" i="55"/>
  <c r="K18" i="55" s="1"/>
  <c r="J19" i="55"/>
  <c r="K19" i="55" s="1"/>
  <c r="J20" i="55"/>
  <c r="K20" i="55" s="1"/>
  <c r="J21" i="55"/>
  <c r="K21" i="55" s="1"/>
  <c r="J22" i="55"/>
  <c r="K22" i="55" s="1"/>
  <c r="J17" i="55"/>
  <c r="K17" i="55" s="1"/>
  <c r="J6" i="55"/>
  <c r="J7" i="55"/>
  <c r="J8" i="55"/>
  <c r="J9" i="55"/>
  <c r="J10" i="55"/>
  <c r="J5" i="55"/>
  <c r="I18" i="55"/>
  <c r="I19" i="55"/>
  <c r="I20" i="55"/>
  <c r="I21" i="55"/>
  <c r="I22" i="55"/>
  <c r="I17" i="55"/>
  <c r="I6" i="55"/>
  <c r="I7" i="55"/>
  <c r="I8" i="55"/>
  <c r="I9" i="55"/>
  <c r="I10" i="55"/>
  <c r="I5" i="55"/>
  <c r="G18" i="55"/>
  <c r="H18" i="55" s="1"/>
  <c r="G19" i="55"/>
  <c r="H19" i="55" s="1"/>
  <c r="G20" i="55"/>
  <c r="H20" i="55" s="1"/>
  <c r="G21" i="55"/>
  <c r="H21" i="55" s="1"/>
  <c r="G22" i="55"/>
  <c r="H22" i="55" s="1"/>
  <c r="G17" i="55"/>
  <c r="H17" i="55" s="1"/>
  <c r="G6" i="55"/>
  <c r="H6" i="55" s="1"/>
  <c r="G7" i="55"/>
  <c r="H7" i="55" s="1"/>
  <c r="G8" i="55"/>
  <c r="H8" i="55" s="1"/>
  <c r="G9" i="55"/>
  <c r="H9" i="55" s="1"/>
  <c r="G10" i="55"/>
  <c r="H10" i="55" s="1"/>
  <c r="G5" i="55"/>
  <c r="H5" i="55" s="1"/>
  <c r="E18" i="55"/>
  <c r="F18" i="55" s="1"/>
  <c r="E19" i="55"/>
  <c r="F19" i="55" s="1"/>
  <c r="E20" i="55"/>
  <c r="F20" i="55" s="1"/>
  <c r="E21" i="55"/>
  <c r="F21" i="55" s="1"/>
  <c r="E22" i="55"/>
  <c r="F22" i="55" s="1"/>
  <c r="E17" i="55"/>
  <c r="F17" i="55" s="1"/>
  <c r="E6" i="55"/>
  <c r="F6" i="55" s="1"/>
  <c r="E7" i="55"/>
  <c r="F7" i="55" s="1"/>
  <c r="E8" i="55"/>
  <c r="F8" i="55" s="1"/>
  <c r="E9" i="55"/>
  <c r="F9" i="55" s="1"/>
  <c r="E10" i="55"/>
  <c r="F10" i="55" s="1"/>
  <c r="E5" i="55"/>
  <c r="F5" i="55" s="1"/>
  <c r="C18" i="55"/>
  <c r="C19" i="55"/>
  <c r="C20" i="55"/>
  <c r="C21" i="55"/>
  <c r="C22" i="55"/>
  <c r="C17" i="55"/>
  <c r="D18" i="55"/>
  <c r="D19" i="55"/>
  <c r="D20" i="55"/>
  <c r="D21" i="55"/>
  <c r="D22" i="55"/>
  <c r="D17" i="55"/>
  <c r="D6" i="55"/>
  <c r="D7" i="55"/>
  <c r="D8" i="55"/>
  <c r="D9" i="55"/>
  <c r="D10" i="55"/>
  <c r="D5" i="55"/>
  <c r="C6" i="55"/>
  <c r="AX6" i="55" s="1"/>
  <c r="C7" i="55"/>
  <c r="AX7" i="55" s="1"/>
  <c r="C8" i="55"/>
  <c r="AX8" i="55" s="1"/>
  <c r="C9" i="55"/>
  <c r="AX9" i="55" s="1"/>
  <c r="C10" i="55"/>
  <c r="AX10" i="55" s="1"/>
  <c r="C5" i="55"/>
  <c r="AU22" i="55"/>
  <c r="AR22" i="55"/>
  <c r="AP22" i="55"/>
  <c r="AU21" i="55"/>
  <c r="AR21" i="55"/>
  <c r="AP21" i="55"/>
  <c r="AU20" i="55"/>
  <c r="AR20" i="55"/>
  <c r="AP20" i="55"/>
  <c r="AU19" i="55"/>
  <c r="AR19" i="55"/>
  <c r="AP19" i="55"/>
  <c r="AU18" i="55"/>
  <c r="AR18" i="55"/>
  <c r="AP18" i="55"/>
  <c r="AU17" i="55"/>
  <c r="AR17" i="55"/>
  <c r="AP17" i="55"/>
  <c r="AU10" i="55"/>
  <c r="AR10" i="55"/>
  <c r="AP10" i="55"/>
  <c r="AU9" i="55"/>
  <c r="AR9" i="55"/>
  <c r="AP9" i="55"/>
  <c r="AU8" i="55"/>
  <c r="AR8" i="55"/>
  <c r="AP8" i="55"/>
  <c r="AU7" i="55"/>
  <c r="AR7" i="55"/>
  <c r="AP7" i="55"/>
  <c r="AU6" i="55"/>
  <c r="AR6" i="55"/>
  <c r="AP6" i="55"/>
  <c r="AU5" i="55"/>
  <c r="AR5" i="55"/>
  <c r="AP5" i="55"/>
  <c r="AX5" i="55" l="1"/>
  <c r="AL5" i="55"/>
  <c r="AO5" i="55"/>
  <c r="AY5" i="55" s="1"/>
  <c r="AD22" i="55"/>
  <c r="AC22" i="55"/>
  <c r="AB22" i="55"/>
  <c r="AA22" i="55"/>
  <c r="Z22" i="55"/>
  <c r="Y22" i="55"/>
  <c r="X22" i="55"/>
  <c r="W22" i="55"/>
  <c r="V22" i="55"/>
  <c r="U22" i="55"/>
  <c r="AG22" i="55"/>
  <c r="AD21" i="55"/>
  <c r="W21" i="55"/>
  <c r="AC21" i="55"/>
  <c r="V21" i="55"/>
  <c r="AB21" i="55"/>
  <c r="U21" i="55"/>
  <c r="AA21" i="55"/>
  <c r="Z21" i="55"/>
  <c r="Y21" i="55"/>
  <c r="AG21" i="55"/>
  <c r="X21" i="55"/>
  <c r="AG20" i="55"/>
  <c r="Z20" i="55"/>
  <c r="U20" i="55"/>
  <c r="AD20" i="55"/>
  <c r="Y20" i="55"/>
  <c r="AC20" i="55"/>
  <c r="X20" i="55"/>
  <c r="AB20" i="55"/>
  <c r="W20" i="55"/>
  <c r="AA20" i="55"/>
  <c r="V20" i="55"/>
  <c r="AG19" i="55"/>
  <c r="X19" i="55"/>
  <c r="AA19" i="55"/>
  <c r="AD19" i="55"/>
  <c r="W19" i="55"/>
  <c r="Z19" i="55"/>
  <c r="V19" i="55"/>
  <c r="Y19" i="55"/>
  <c r="AB19" i="55"/>
  <c r="U19" i="55"/>
  <c r="AC19" i="55"/>
  <c r="AG18" i="55"/>
  <c r="AB18" i="55"/>
  <c r="Y18" i="55"/>
  <c r="V18" i="55"/>
  <c r="AD18" i="55"/>
  <c r="AA18" i="55"/>
  <c r="X18" i="55"/>
  <c r="U18" i="55"/>
  <c r="AC18" i="55"/>
  <c r="Z18" i="55"/>
  <c r="W18" i="55"/>
  <c r="Z17" i="55"/>
  <c r="AD17" i="55"/>
  <c r="W17" i="55"/>
  <c r="Y17" i="55"/>
  <c r="AA17" i="55"/>
  <c r="V17" i="55"/>
  <c r="AG17" i="55"/>
  <c r="X17" i="55"/>
  <c r="AC17" i="55"/>
  <c r="AB17" i="55"/>
  <c r="U17" i="55"/>
  <c r="Y10" i="55"/>
  <c r="V10" i="55"/>
  <c r="AG10" i="55"/>
  <c r="AD10" i="55"/>
  <c r="AC10" i="55"/>
  <c r="AA10" i="55"/>
  <c r="X10" i="55"/>
  <c r="W10" i="55"/>
  <c r="AB10" i="55"/>
  <c r="Z10" i="55"/>
  <c r="U10" i="55"/>
  <c r="AB9" i="55"/>
  <c r="U9" i="55"/>
  <c r="Z9" i="55"/>
  <c r="Y9" i="55"/>
  <c r="AG9" i="55"/>
  <c r="X9" i="55"/>
  <c r="AD9" i="55"/>
  <c r="W9" i="55"/>
  <c r="AC9" i="55"/>
  <c r="V9" i="55"/>
  <c r="AA9" i="55"/>
  <c r="X8" i="55"/>
  <c r="V8" i="55"/>
  <c r="AG8" i="55"/>
  <c r="U8" i="55"/>
  <c r="AB8" i="55"/>
  <c r="W8" i="55"/>
  <c r="AA8" i="55"/>
  <c r="Z8" i="55"/>
  <c r="AD8" i="55"/>
  <c r="Y8" i="55"/>
  <c r="AC8" i="55"/>
  <c r="AB7" i="55"/>
  <c r="U7" i="55"/>
  <c r="AA7" i="55"/>
  <c r="W7" i="55"/>
  <c r="AC7" i="55"/>
  <c r="V7" i="55"/>
  <c r="AG7" i="55"/>
  <c r="X7" i="55"/>
  <c r="AD7" i="55"/>
  <c r="Z7" i="55"/>
  <c r="Y7" i="55"/>
  <c r="AA6" i="55"/>
  <c r="U6" i="55"/>
  <c r="AC6" i="55"/>
  <c r="Z6" i="55"/>
  <c r="W6" i="55"/>
  <c r="AL6" i="55" s="1"/>
  <c r="AG6" i="55"/>
  <c r="AB6" i="55"/>
  <c r="V6" i="55"/>
  <c r="AD6" i="55"/>
  <c r="X6" i="55"/>
  <c r="Y6" i="55"/>
  <c r="AG5" i="55"/>
  <c r="X5" i="55"/>
  <c r="Z5" i="55"/>
  <c r="AB5" i="55"/>
  <c r="U5" i="55"/>
  <c r="AD5" i="55"/>
  <c r="W5" i="55"/>
  <c r="Y5" i="55"/>
  <c r="AA5" i="55"/>
  <c r="AC5" i="55"/>
  <c r="V5" i="55"/>
  <c r="AI5" i="55"/>
  <c r="AI7" i="55"/>
  <c r="AI21" i="55"/>
  <c r="AL21" i="55" s="1"/>
  <c r="AI10" i="55"/>
  <c r="AX21" i="55"/>
  <c r="AI9" i="55"/>
  <c r="AI8" i="55"/>
  <c r="AL8" i="55" s="1"/>
  <c r="AI6" i="55"/>
  <c r="AX17" i="55"/>
  <c r="AJ17" i="55"/>
  <c r="AJ19" i="55"/>
  <c r="AN19" i="55" s="1"/>
  <c r="AI20" i="55"/>
  <c r="AJ22" i="55"/>
  <c r="AJ18" i="55"/>
  <c r="AX20" i="55"/>
  <c r="AI17" i="55"/>
  <c r="AI19" i="55"/>
  <c r="AJ21" i="55"/>
  <c r="AX19" i="55"/>
  <c r="AI22" i="55"/>
  <c r="AL22" i="55" s="1"/>
  <c r="AI18" i="55"/>
  <c r="AJ20" i="55"/>
  <c r="AN20" i="55" s="1"/>
  <c r="AX22" i="55"/>
  <c r="AX18" i="55"/>
  <c r="AJ10" i="55"/>
  <c r="AN10" i="55" s="1"/>
  <c r="AJ5" i="55"/>
  <c r="AJ6" i="55"/>
  <c r="AJ9" i="55"/>
  <c r="AJ8" i="55"/>
  <c r="AJ7" i="55"/>
  <c r="AM7" i="55" s="1"/>
  <c r="A1" i="53"/>
  <c r="L30" i="43"/>
  <c r="L31" i="43" s="1"/>
  <c r="AL18" i="55" l="1"/>
  <c r="AK22" i="55"/>
  <c r="AL20" i="55"/>
  <c r="AK19" i="55"/>
  <c r="AK17" i="55"/>
  <c r="AM22" i="55"/>
  <c r="AN22" i="55"/>
  <c r="AK21" i="55"/>
  <c r="AM20" i="55"/>
  <c r="AM19" i="55"/>
  <c r="AN21" i="55"/>
  <c r="AM21" i="55"/>
  <c r="AK20" i="55"/>
  <c r="AL19" i="55"/>
  <c r="AO19" i="55" s="1"/>
  <c r="AY19" i="55" s="1"/>
  <c r="AN9" i="55"/>
  <c r="AK9" i="55"/>
  <c r="AL7" i="55"/>
  <c r="AK10" i="55"/>
  <c r="AK7" i="55"/>
  <c r="AL10" i="55"/>
  <c r="AL9" i="55"/>
  <c r="AK8" i="55"/>
  <c r="AM8" i="55"/>
  <c r="AN8" i="55"/>
  <c r="AM10" i="55"/>
  <c r="AM9" i="55"/>
  <c r="AN7" i="55"/>
  <c r="H77" i="12"/>
  <c r="AM17" i="55"/>
  <c r="AN5" i="55"/>
  <c r="AM5" i="55"/>
  <c r="AM6" i="55"/>
  <c r="AK6" i="55"/>
  <c r="AN6" i="55"/>
  <c r="AK18" i="55"/>
  <c r="AN18" i="55"/>
  <c r="AM18" i="55"/>
  <c r="AK5" i="55"/>
  <c r="AL17" i="55"/>
  <c r="AN17" i="55"/>
  <c r="AO22" i="55" l="1"/>
  <c r="AY22" i="55" s="1"/>
  <c r="AO21" i="55"/>
  <c r="AY21" i="55" s="1"/>
  <c r="AO20" i="55"/>
  <c r="AY20" i="55" s="1"/>
  <c r="AQ19" i="55"/>
  <c r="AS19" i="55" s="1"/>
  <c r="AT19" i="55"/>
  <c r="AV19" i="55" s="1"/>
  <c r="AO8" i="55"/>
  <c r="AY8" i="55" s="1"/>
  <c r="AO9" i="55"/>
  <c r="AY9" i="55" s="1"/>
  <c r="AO7" i="55"/>
  <c r="AY7" i="55" s="1"/>
  <c r="AO10" i="55"/>
  <c r="AY10" i="55" s="1"/>
  <c r="AO6" i="55"/>
  <c r="AY6" i="55" s="1"/>
  <c r="AO18" i="55"/>
  <c r="AY18" i="55" s="1"/>
  <c r="AO17" i="55"/>
  <c r="AY17" i="55" s="1"/>
  <c r="AT21" i="55" l="1"/>
  <c r="AV21" i="55" s="1"/>
  <c r="AQ21" i="55"/>
  <c r="AS21" i="55" s="1"/>
  <c r="AT22" i="55"/>
  <c r="AV22" i="55" s="1"/>
  <c r="AQ22" i="55"/>
  <c r="AS22" i="55" s="1"/>
  <c r="AT20" i="55"/>
  <c r="AV20" i="55" s="1"/>
  <c r="AQ20" i="55"/>
  <c r="AS20" i="55" s="1"/>
  <c r="AQ8" i="55"/>
  <c r="AS8" i="55" s="1"/>
  <c r="AQ9" i="55"/>
  <c r="AS9" i="55" s="1"/>
  <c r="AT7" i="55"/>
  <c r="AV7" i="55" s="1"/>
  <c r="AQ7" i="55"/>
  <c r="AS7" i="55" s="1"/>
  <c r="AQ10" i="55"/>
  <c r="AS10" i="55" s="1"/>
  <c r="AQ6" i="55"/>
  <c r="AS6" i="55" s="1"/>
  <c r="AQ5" i="55"/>
  <c r="AS5" i="55" s="1"/>
  <c r="N28" i="53"/>
  <c r="AT17" i="55"/>
  <c r="AV17" i="55" s="1"/>
  <c r="AQ17" i="55"/>
  <c r="AS17" i="55" s="1"/>
  <c r="AQ18" i="55"/>
  <c r="AS18" i="55" s="1"/>
  <c r="AT18" i="55"/>
  <c r="AV18" i="55" s="1"/>
  <c r="AT5" i="55"/>
  <c r="AV5" i="55" s="1"/>
  <c r="AT6" i="55"/>
  <c r="AV6" i="55" s="1"/>
  <c r="AT10" i="55"/>
  <c r="AV10" i="55" s="1"/>
  <c r="AT9" i="55"/>
  <c r="AV9" i="55" s="1"/>
  <c r="AT8" i="55"/>
  <c r="AV8" i="55" s="1"/>
  <c r="G61" i="12" l="1"/>
  <c r="N42" i="53"/>
  <c r="A1" i="5"/>
  <c r="L17" i="43" l="1"/>
  <c r="L24" i="43" l="1"/>
  <c r="B1" i="12"/>
  <c r="D79" i="12"/>
  <c r="O79" i="12"/>
  <c r="B1" i="43"/>
  <c r="L8" i="43"/>
  <c r="L10" i="43"/>
  <c r="L12" i="43"/>
  <c r="L14" i="43"/>
  <c r="L15" i="43"/>
  <c r="L19" i="43"/>
  <c r="L20" i="43"/>
  <c r="L21" i="43"/>
  <c r="L22" i="43"/>
  <c r="L23" i="43"/>
  <c r="L26" i="43"/>
  <c r="L27" i="43"/>
  <c r="L28" i="43"/>
  <c r="E37" i="43"/>
  <c r="L37" i="43"/>
  <c r="B1" i="48"/>
  <c r="J7" i="48"/>
  <c r="D36" i="48"/>
  <c r="J36" i="48"/>
  <c r="B1" i="9"/>
  <c r="H31" i="9"/>
  <c r="H32" i="9"/>
  <c r="H33" i="9"/>
  <c r="H34" i="9"/>
  <c r="H35" i="9"/>
  <c r="H36" i="9"/>
  <c r="F44" i="9"/>
  <c r="G44" i="9" s="1"/>
  <c r="F45" i="9"/>
  <c r="G45" i="9" s="1"/>
  <c r="H45" i="9" s="1"/>
  <c r="F46" i="9"/>
  <c r="G46" i="9" s="1"/>
  <c r="H46" i="9" s="1"/>
  <c r="F47" i="9"/>
  <c r="G47" i="9" s="1"/>
  <c r="H47" i="9" s="1"/>
  <c r="D73" i="9"/>
  <c r="I73" i="9"/>
  <c r="B1" i="6"/>
  <c r="C45" i="6"/>
  <c r="G45" i="6"/>
  <c r="A1" i="4"/>
  <c r="C79" i="4"/>
  <c r="K79" i="4"/>
  <c r="C58" i="5"/>
  <c r="L58" i="5"/>
  <c r="A2" i="3"/>
  <c r="B59" i="3"/>
  <c r="L59" i="3"/>
  <c r="A1" i="2"/>
  <c r="C33" i="48"/>
  <c r="J8" i="48" l="1"/>
  <c r="H44" i="9"/>
  <c r="H48" i="9" s="1"/>
  <c r="A1" i="3"/>
  <c r="H37" i="9"/>
  <c r="H23" i="9"/>
  <c r="H66" i="9"/>
  <c r="H57" i="9"/>
  <c r="H69" i="9" l="1"/>
  <c r="G39" i="3" s="1"/>
</calcChain>
</file>

<file path=xl/sharedStrings.xml><?xml version="1.0" encoding="utf-8"?>
<sst xmlns="http://schemas.openxmlformats.org/spreadsheetml/2006/main" count="3165" uniqueCount="1499">
  <si>
    <t>Customer Information</t>
  </si>
  <si>
    <t>Account Name:</t>
  </si>
  <si>
    <t>Facility Address:</t>
  </si>
  <si>
    <t>Tax ID #:</t>
  </si>
  <si>
    <t>Rate Code:</t>
  </si>
  <si>
    <t>City:</t>
  </si>
  <si>
    <t>Zip:</t>
  </si>
  <si>
    <t>Contact Name/Title:</t>
  </si>
  <si>
    <t>Business Phone:</t>
  </si>
  <si>
    <t>Cell Phone:</t>
  </si>
  <si>
    <t>Fax:</t>
  </si>
  <si>
    <t>E-Mail Address:</t>
  </si>
  <si>
    <t>DBA:</t>
  </si>
  <si>
    <t>Organization Type:</t>
  </si>
  <si>
    <t>Building Type:</t>
  </si>
  <si>
    <t>Contractor Information</t>
  </si>
  <si>
    <t>Contractor Name:</t>
  </si>
  <si>
    <t>Contractor Address:</t>
  </si>
  <si>
    <t>Rebate</t>
  </si>
  <si>
    <t>Date:</t>
  </si>
  <si>
    <t>Rebate Guidelines</t>
  </si>
  <si>
    <t>Program Requirements/Steps to Participate</t>
  </si>
  <si>
    <t>Customer</t>
  </si>
  <si>
    <t>Once Project is Complete:</t>
  </si>
  <si>
    <t>Document:</t>
  </si>
  <si>
    <t>Customer Name:
(Print)</t>
  </si>
  <si>
    <t>Section 1 - Compressors</t>
  </si>
  <si>
    <t>Refrigerated dryers must be rated less than or equal to 500 CFM</t>
  </si>
  <si>
    <t>CFM = cubic feet per minute as determined in accordance with CAGI Standard ADF 100 @ 100 PSI</t>
  </si>
  <si>
    <t>Refrigerated dryers with VFDs must have a minimum 3% impedance series reactor in its AC power input connector</t>
  </si>
  <si>
    <t>The horsepower input for the worksheet must match the nominal horsepower found on the product's equipment specifications</t>
  </si>
  <si>
    <t>Single compressor systems only </t>
  </si>
  <si>
    <t>Total Compressed Air Rebate Request</t>
  </si>
  <si>
    <t>Total Storage Tank Rebate</t>
  </si>
  <si>
    <t>Total $</t>
  </si>
  <si>
    <t>Incentive per Gallon</t>
  </si>
  <si>
    <t>Tank Ratio</t>
  </si>
  <si>
    <t xml:space="preserve">Compressor CFM </t>
  </si>
  <si>
    <t>Total Storage Capacity</t>
  </si>
  <si>
    <t>Total Dryer Rebate Requested</t>
  </si>
  <si>
    <t>Variable Speed Drive Dryer</t>
  </si>
  <si>
    <t>Cycling Dryer</t>
  </si>
  <si>
    <t>Rebate per CFM</t>
  </si>
  <si>
    <t>Capacity (CFM)</t>
  </si>
  <si>
    <t>Number of Units</t>
  </si>
  <si>
    <t>Total Compressor Rebate Requested</t>
  </si>
  <si>
    <t>Variable Speed Drive</t>
  </si>
  <si>
    <t>Variable Displacement</t>
  </si>
  <si>
    <t>Rebate per HP</t>
  </si>
  <si>
    <t>Horsepower</t>
  </si>
  <si>
    <t>Deliverable Timeline</t>
  </si>
  <si>
    <t>Pre-Installation</t>
  </si>
  <si>
    <t>Post-Installation</t>
  </si>
  <si>
    <t>Submit required documents (see Required Documents Check sheet)</t>
  </si>
  <si>
    <t>Required Documents for All Projects</t>
  </si>
  <si>
    <t>Electric</t>
  </si>
  <si>
    <t>Model</t>
  </si>
  <si>
    <t>Application Code</t>
  </si>
  <si>
    <t xml:space="preserve">Drive Application </t>
  </si>
  <si>
    <t>Baseline Code</t>
  </si>
  <si>
    <t>Baseline Control Type</t>
  </si>
  <si>
    <t>Rebate Amount</t>
  </si>
  <si>
    <t>BEF</t>
  </si>
  <si>
    <t>Building Exhaust Fan</t>
  </si>
  <si>
    <t>CF</t>
  </si>
  <si>
    <t>Constant Flow</t>
  </si>
  <si>
    <t>CTF</t>
  </si>
  <si>
    <t>Cooling Tower Fan</t>
  </si>
  <si>
    <t>IV</t>
  </si>
  <si>
    <t>Inlet Vane</t>
  </si>
  <si>
    <t>CWP</t>
  </si>
  <si>
    <t>Chilled Water Pump</t>
  </si>
  <si>
    <t>OD</t>
  </si>
  <si>
    <t>Outlet Damper</t>
  </si>
  <si>
    <t>TV</t>
  </si>
  <si>
    <t>Throttle Valve</t>
  </si>
  <si>
    <t>RFA</t>
  </si>
  <si>
    <t>HVAC Return Air Fan</t>
  </si>
  <si>
    <t>SFA</t>
  </si>
  <si>
    <t>HVAC Supply Air Fan</t>
  </si>
  <si>
    <t>WHP</t>
  </si>
  <si>
    <t>Water Source HP Circulator</t>
  </si>
  <si>
    <t>Fan/Pump ID</t>
  </si>
  <si>
    <t>HP Controlled</t>
  </si>
  <si>
    <t>Drive Application</t>
  </si>
  <si>
    <t>Qty.</t>
  </si>
  <si>
    <t>Total</t>
  </si>
  <si>
    <t xml:space="preserve"> </t>
  </si>
  <si>
    <t>Total Rebate Amount:</t>
  </si>
  <si>
    <t>Commercial Convection Oven</t>
  </si>
  <si>
    <t>Description</t>
  </si>
  <si>
    <t>Compressed Air</t>
  </si>
  <si>
    <t>Responsible Party</t>
  </si>
  <si>
    <t>*</t>
  </si>
  <si>
    <r>
      <t xml:space="preserve">Building Size </t>
    </r>
    <r>
      <rPr>
        <b/>
        <sz val="8"/>
        <color indexed="8"/>
        <rFont val="Arial Narrow"/>
        <family val="2"/>
      </rPr>
      <t>(ft</t>
    </r>
    <r>
      <rPr>
        <b/>
        <vertAlign val="superscript"/>
        <sz val="8"/>
        <color indexed="8"/>
        <rFont val="Arial Narrow"/>
        <family val="2"/>
      </rPr>
      <t>2</t>
    </r>
    <r>
      <rPr>
        <b/>
        <sz val="8"/>
        <color indexed="8"/>
        <rFont val="Arial Narrow"/>
        <family val="2"/>
      </rPr>
      <t>)</t>
    </r>
    <r>
      <rPr>
        <b/>
        <sz val="11"/>
        <color indexed="8"/>
        <rFont val="Arial Narrow"/>
        <family val="2"/>
      </rPr>
      <t>:</t>
    </r>
  </si>
  <si>
    <t>Roll Out</t>
  </si>
  <si>
    <t>Version Number</t>
  </si>
  <si>
    <t>Date</t>
  </si>
  <si>
    <t>a)</t>
  </si>
  <si>
    <t>b)</t>
  </si>
  <si>
    <t>c)</t>
  </si>
  <si>
    <t>All ECMs must be new equipment and installed by licensed contractors where required by code and/or law.</t>
  </si>
  <si>
    <t>1. Rebates</t>
  </si>
  <si>
    <t>2. Customer Eligibility</t>
  </si>
  <si>
    <t>3. Pre-Approval and Pre-Installation Survey</t>
  </si>
  <si>
    <t>4. Post-Installation Verification</t>
  </si>
  <si>
    <t>5. Customer Application and Analysis</t>
  </si>
  <si>
    <t>d)</t>
  </si>
  <si>
    <t>e)</t>
  </si>
  <si>
    <t>f)</t>
  </si>
  <si>
    <t>g)</t>
  </si>
  <si>
    <t>6. Site-Specific Custom Measures</t>
  </si>
  <si>
    <t>7. Rebate Amounts</t>
  </si>
  <si>
    <t>Title to all of the equipment purchased under this agreement shall rest with the Customer.</t>
  </si>
  <si>
    <t xml:space="preserve">8. ECM and Installation Proof of Payment  </t>
  </si>
  <si>
    <t>Customers who install energy-efficient lighting ECMs are expected to replace any of the energy-efficient lights that burn out with lights of similar or superior energy savings efficiency at the Customer’s expense.</t>
  </si>
  <si>
    <t>9. Installation Service Costs Recognized</t>
  </si>
  <si>
    <t>10. Contractor Shared Savings Arrangements</t>
  </si>
  <si>
    <t>11. Date of Rebate Payments</t>
  </si>
  <si>
    <t>12. Replacement of Burn-Outs</t>
  </si>
  <si>
    <t>13. Monitoring and Evaluation Follow-up Visits</t>
  </si>
  <si>
    <t>14. Limited Scope of Review</t>
  </si>
  <si>
    <t>The Customer may direct that rebates be paid directly to the Customer’s contractor.  This request must be made expressly in writing.</t>
  </si>
  <si>
    <t>15. Changes in the Program</t>
  </si>
  <si>
    <t>16. Payments Assignable to Contractors</t>
  </si>
  <si>
    <t>17. Publicity of Customer Participation</t>
  </si>
  <si>
    <t>18. Installation Schedule Requirements</t>
  </si>
  <si>
    <t>19. Limitation of Liability and Indemnification</t>
  </si>
  <si>
    <t>20. No Warranties</t>
  </si>
  <si>
    <t xml:space="preserve">The benefits conferred upon the Customer through participation in this program may be taxable by the federal, state, and local government.  The Customer is responsible for declaring any benefits and paying any associated  taxes.   </t>
  </si>
  <si>
    <t>It is the Customer’s responsibility to select a vendor to perform the work indicated on the Customer’s Application.</t>
  </si>
  <si>
    <t>23. Vendor Selection</t>
  </si>
  <si>
    <t>22. Pre-Approval Letter</t>
  </si>
  <si>
    <t>21. Customer Must Pay All Taxes</t>
  </si>
  <si>
    <t>24. Removal of Equipment</t>
  </si>
  <si>
    <t xml:space="preserve">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</si>
  <si>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25. Miscellaneous</t>
  </si>
  <si>
    <r>
      <t xml:space="preserve">Completed Customer Information section of application and appropriate worksheets.  </t>
    </r>
    <r>
      <rPr>
        <sz val="11"/>
        <color indexed="8"/>
        <rFont val="Arial Narrow"/>
        <family val="2"/>
      </rPr>
      <t>(Incomplete applications will not be accepted)</t>
    </r>
  </si>
  <si>
    <r>
      <rPr>
        <b/>
        <sz val="11"/>
        <color indexed="8"/>
        <rFont val="Arial Narrow"/>
        <family val="2"/>
      </rPr>
      <t>AFTER you receive your Pre-Approval Letter</t>
    </r>
    <r>
      <rPr>
        <sz val="11"/>
        <color indexed="8"/>
        <rFont val="Arial Narrow"/>
        <family val="2"/>
      </rPr>
      <t xml:space="preserve">, complete the project. </t>
    </r>
  </si>
  <si>
    <t xml:space="preserve">For Electronic Submissions e-mail documents to:  </t>
  </si>
  <si>
    <t>VFDs can not replace existing VFDs</t>
  </si>
  <si>
    <t>Motors must operate a minimum of 2,000 hours annually</t>
  </si>
  <si>
    <r>
      <t xml:space="preserve">Mailing Address:
</t>
    </r>
    <r>
      <rPr>
        <b/>
        <sz val="9"/>
        <color indexed="8"/>
        <rFont val="Arial Narrow"/>
        <family val="2"/>
      </rPr>
      <t>(If different than above)</t>
    </r>
  </si>
  <si>
    <t>Each required document must be a separate file (no zipped files)</t>
  </si>
  <si>
    <t>Add sensors to Lighting Eligibility Table</t>
  </si>
  <si>
    <t>Set Radio Buttons to Blank</t>
  </si>
  <si>
    <t>Set Default Cursor location on Customer Information tab to Top Header</t>
  </si>
  <si>
    <t>Set Default Cursor location on other tabs to A1</t>
  </si>
  <si>
    <t>Edited 'Assigning Rebate' checkbox to conform to NC Application</t>
  </si>
  <si>
    <t>Edited Organization Type layout</t>
  </si>
  <si>
    <t>Edited HVAC Eligibility Table from 12.0 SEER to 10.4 EER for Room AC</t>
  </si>
  <si>
    <t>Revised Version to 1.1</t>
  </si>
  <si>
    <t>Rearranged Pre-Inspection on Required Documents tab</t>
  </si>
  <si>
    <t>Added a macro to open instructions when the document is opened.</t>
  </si>
  <si>
    <t>2.15.12</t>
  </si>
  <si>
    <t>Added Incentive calculation formulas in B10 &amp; B11</t>
  </si>
  <si>
    <t>KM</t>
  </si>
  <si>
    <t>Changed G13 from "Baseline" to "Minimum"</t>
  </si>
  <si>
    <t>3.19.12</t>
  </si>
  <si>
    <t>3.28.12</t>
  </si>
  <si>
    <t>1.1.1</t>
  </si>
  <si>
    <t>Corrected calculation error in Chiller worksheet</t>
  </si>
  <si>
    <t>3.29.12</t>
  </si>
  <si>
    <t>Updated password</t>
  </si>
  <si>
    <t>Changed names of Application Type Check Boxes</t>
  </si>
  <si>
    <t>SN</t>
  </si>
  <si>
    <t>remove reference to photo inspection in Required Documents tab</t>
  </si>
  <si>
    <t>correct missing formula in cell H14 in refrigeration tab</t>
  </si>
  <si>
    <t>resize row 6 on chiller tab</t>
  </si>
  <si>
    <t>change General Lighting to Lighting</t>
  </si>
  <si>
    <t>revise footnote to read "match preapproved amount" not prescreened in Required Docs. Tab</t>
  </si>
  <si>
    <t>3.27.12</t>
  </si>
  <si>
    <t>Clarify eligibility for Evaporator fan controls and anti-sweat controls that perform more than one function, i.e., Cooltrol</t>
  </si>
  <si>
    <t>Converted LEED sheets from jpegs to usable excel worksheets</t>
  </si>
  <si>
    <t>Updated eligibility text for equipment that qualifies for more than one rebate, General Guidelines and Requirements</t>
  </si>
  <si>
    <t>JR</t>
  </si>
  <si>
    <t>Increased Rebate Levels for Occupancy Sensors</t>
  </si>
  <si>
    <t>KM/SN</t>
  </si>
  <si>
    <t>Reformatted bullets on Terms and Conditions #25</t>
  </si>
  <si>
    <t>add signature/name lines on required documents tab for PM and rebate processing</t>
  </si>
  <si>
    <t xml:space="preserve">       Terms and Conditions</t>
  </si>
  <si>
    <t xml:space="preserve">       Version History</t>
  </si>
  <si>
    <t>add development form Q2 changes document</t>
  </si>
  <si>
    <t xml:space="preserve">Assign unique codes to AC measures, specifically AC retrofit such as ACR100, etc. </t>
  </si>
  <si>
    <t>revise text to identify that multiple rebates are possible for a piece of equipment that qualifies in more than one category</t>
  </si>
  <si>
    <t>protect refrigeration tab</t>
  </si>
  <si>
    <t>update version number (to 1.2) including headers and footers</t>
  </si>
  <si>
    <t>Match the APPLICATION TYPE check boxes across EB and NC, so things that are the same are named the same</t>
  </si>
  <si>
    <t>correct email address on guidelines tab</t>
  </si>
  <si>
    <t>Edit this text "If the proposed equipment fits into more than one category, only one can be selected.  (For example, an applicant can not apply for both AC Retrofit and HVAC) "</t>
  </si>
  <si>
    <t>6.21.12</t>
  </si>
  <si>
    <t>Updated HVAC Elgibility to include Geothermal</t>
  </si>
  <si>
    <t>6.26.12</t>
  </si>
  <si>
    <t>Removed "LIPA Rep", "PM" and "Processed By" from customer information tab</t>
  </si>
  <si>
    <t>Added Lock/Unlock Worksheets buttons</t>
  </si>
  <si>
    <t>6.27.12</t>
  </si>
  <si>
    <t>Revised required documents; edit proof of NFP; Proof of Payment; remove Invoice Verification</t>
  </si>
  <si>
    <t>LED panels added</t>
  </si>
  <si>
    <t>Lighting Controls added</t>
  </si>
  <si>
    <t>Calculations hidden in Chiller worksheet</t>
  </si>
  <si>
    <t>Edited VFD worksheet to display incentive only when all required data has been entered</t>
  </si>
  <si>
    <t>Dragged down drop down menu in Cool Roofs worksheet</t>
  </si>
  <si>
    <t>Corrected conditional formatting in kitchen worksheet</t>
  </si>
  <si>
    <t>7.12.12</t>
  </si>
  <si>
    <t>Corrections made to chiller calculations</t>
  </si>
  <si>
    <t>7.18.12</t>
  </si>
  <si>
    <t>8.1.12</t>
  </si>
  <si>
    <t>Macro changes for lighting checkbox</t>
  </si>
  <si>
    <t>Added LED High Bay category to Lighting eligibility table</t>
  </si>
  <si>
    <t>8.29.12</t>
  </si>
  <si>
    <r>
      <t xml:space="preserve">Changed text from “ECMs must include electrical demand and energy savings (no load shifting; no kWh only savings), must exceed applicable energy code, and must exceed other measure specific performance criteria identified in the Eligibility Tables in this application.”  to “ECMs </t>
    </r>
    <r>
      <rPr>
        <i/>
        <sz val="11"/>
        <rFont val="Calibri"/>
        <family val="2"/>
      </rPr>
      <t>should</t>
    </r>
    <r>
      <rPr>
        <sz val="11"/>
        <rFont val="Calibri"/>
        <family val="2"/>
      </rPr>
      <t xml:space="preserve"> include electrical demand and energy savings, must exceed applicable energy code and </t>
    </r>
    <r>
      <rPr>
        <i/>
        <sz val="11"/>
        <rFont val="Calibri"/>
        <family val="2"/>
      </rPr>
      <t>should</t>
    </r>
    <r>
      <rPr>
        <sz val="11"/>
        <rFont val="Calibri"/>
        <family val="2"/>
      </rPr>
      <t xml:space="preserve"> exceed other measure specific performance criteria identified in the Eligibility Tables in this application.  Measures with no kW savings and that do not exceed performance criteria identified in the Eligibility Tables in this application may result in lower rebates.  </t>
    </r>
  </si>
  <si>
    <t>Added New Lighting to Existing Building eligibility table</t>
  </si>
  <si>
    <t>10.10.12</t>
  </si>
  <si>
    <t>Year</t>
  </si>
  <si>
    <t>Linked Program year in each sheet's header to the program year in the development tab</t>
  </si>
  <si>
    <t>10.11.12</t>
  </si>
  <si>
    <t>Removed LEED selection from Customer Information page</t>
  </si>
  <si>
    <t>10.15.12</t>
  </si>
  <si>
    <t>Added required project start and completion date to Guidelines tab</t>
  </si>
  <si>
    <t>Edited text from "post inspection is required" to "all projects are subject to post insepction" on Guidelines tab</t>
  </si>
  <si>
    <t>Customer/Applicant</t>
  </si>
  <si>
    <t>Edited Responsible Party and last document (post inspection to proof of completion) on Required Documents tab.</t>
  </si>
  <si>
    <t>"-a" for T12 baselines has been removed</t>
  </si>
  <si>
    <t>BR20 &amp; BR30 added to L420 &amp; L430</t>
  </si>
  <si>
    <t>Added text "Replacing an existing sensor is ineligible" to all sensor categories</t>
  </si>
  <si>
    <t>Grayed and locked R100 category from Refrigeration tab, added message directing customer to Lighting worksheet</t>
  </si>
  <si>
    <t>Reviewed and corrected decimal point formatting where necessary</t>
  </si>
  <si>
    <t>Added New Lighting Macro to Lighting eligibility tab</t>
  </si>
  <si>
    <t>10.18.12</t>
  </si>
  <si>
    <t>Updated lighting eligibility tab to reflect current lighting worksheet</t>
  </si>
  <si>
    <t>11.15.12</t>
  </si>
  <si>
    <t>12.16.12</t>
  </si>
  <si>
    <t>edited wording on additional lighting worksheet and removed project start date</t>
  </si>
  <si>
    <t>changed version number to 2.0</t>
  </si>
  <si>
    <t>updated text on lighting eligibility table to match eligibility table in lighting worksheet 2.0</t>
  </si>
  <si>
    <t>4.24.13</t>
  </si>
  <si>
    <t>Increased rebate levels for all HVAC equipment, added "Limited Time…' note to eligibility table.</t>
  </si>
  <si>
    <t>Changed rebate levels on lighitng equipment to match eligibility table in lighting worksheet 2.0</t>
  </si>
  <si>
    <t>None</t>
  </si>
  <si>
    <t>4.26.13</t>
  </si>
  <si>
    <t>Added new Chiller tab with new categories, efficiencies and rebate amounts, updated References tab</t>
  </si>
  <si>
    <t>Removed Point of sale footnote from lighting eligibility table</t>
  </si>
  <si>
    <t>4.30.13</t>
  </si>
  <si>
    <t>Efficiency levels in Chiller worksheet have been adjusted</t>
  </si>
  <si>
    <t>5.7.13</t>
  </si>
  <si>
    <t>Effective Date</t>
  </si>
  <si>
    <t>Changed effective date and version number</t>
  </si>
  <si>
    <t>Removed Air Cooled Chiller category</t>
  </si>
  <si>
    <t>8.16.13</t>
  </si>
  <si>
    <t>Removed all Not for Profit references on HVAC tab</t>
  </si>
  <si>
    <t>Removed reference to Stimulus on HVAC tab</t>
  </si>
  <si>
    <t>Changed incentive amounts back to what they were prior to stimulus HVAC tab</t>
  </si>
  <si>
    <t>Changed version number to 1.0, year to 2014 and start date to 10.1.13</t>
  </si>
  <si>
    <t>9.24.13</t>
  </si>
  <si>
    <t>Account No:</t>
  </si>
  <si>
    <t>Removed "LIPA" from entire application</t>
  </si>
  <si>
    <t>Edited Lighting Eligibility table to match retrofit worksheet 2014 v.1.0</t>
  </si>
  <si>
    <t xml:space="preserve">Edited Refrigerated Case Lighting in Refrigerated Equipment table; new lighting on new case in existing building can now use that table. </t>
  </si>
  <si>
    <t>11.27.13</t>
  </si>
  <si>
    <t>Changed color scheme from blue and yellow to black and orange</t>
  </si>
  <si>
    <t>replaced the word "yellow" with "gray" in cases where user is instructed to complete yellow shaded cells</t>
  </si>
  <si>
    <t>12.2.13</t>
  </si>
  <si>
    <t>R100 removed from Refrigeration tab, only R100-N remains</t>
  </si>
  <si>
    <t>Removed reference to Not for profit customers on additional/new lighting sheet</t>
  </si>
  <si>
    <t>Edited text regarding 1 for 1 replacement requirements</t>
  </si>
  <si>
    <t>12.4.13</t>
  </si>
  <si>
    <t>CEPLI@pseg.com</t>
  </si>
  <si>
    <r>
      <t xml:space="preserve">Customer Signature:
</t>
    </r>
    <r>
      <rPr>
        <b/>
        <i/>
        <sz val="8"/>
        <color indexed="8"/>
        <rFont val="Arial Narrow"/>
        <family val="2"/>
      </rPr>
      <t>Duly authorized representative</t>
    </r>
  </si>
  <si>
    <t>01.15.14</t>
  </si>
  <si>
    <t>Added disclaimer to line 32 of the Customer Information tab.</t>
  </si>
  <si>
    <t>kam</t>
  </si>
  <si>
    <t>Before you purchase and install equipment, send the following to PSEG Long Island to receive your Pre-Approval Letter:</t>
  </si>
  <si>
    <t xml:space="preserve">A PSEG Long Island representative will contact you to schedule a post-inspection </t>
  </si>
  <si>
    <t>Added two sentences to Guidelines tab regarding UL listing and installing in accordance to codes and ordinances</t>
  </si>
  <si>
    <t xml:space="preserve">Certification Statement:  
Customer has read, understands and agrees to be bound by the Terms and Conditions set forth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Efficiency Long Island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</si>
  <si>
    <t>Subject to these Terms and Conditions, PSEG Long Island and/or its subsidiary, the Long Island Lighting Company d/b/a PSEG Long Island (hereinafter referred to individually or collectively as “PSEG Long Island”), will pay rebates to eligible Customers (hereinafter “Customers”) for the installation of Energy Conservation Measures (“ECMs”) listed on PSEG Long Island’s Commercial Efficiency Program (CEP)application forms.</t>
  </si>
  <si>
    <t xml:space="preserve">ECMs are those electric conservation measures identified as such in program materials issued by PSEG Long Island and other site-specific Custom or Whole Building Design Measures that are approved by PSEG Long Island.  The installation of ECMs and other site-specific Custom or Whole Building Design Measures will be referred to as (“Project”) in these Terms and Conditions. </t>
  </si>
  <si>
    <t>The PSEG Long Island Commercial Efficiency Program (“Program”) is available to all non-residential electric customers in the PSEG Long Island “Service Area,” which includes Nassau and Suffolk counties and a portion of Queens County known as the Rockaways.</t>
  </si>
  <si>
    <t>By participating in this Program, Customer agrees that PSEG Long Island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</si>
  <si>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PSEG Long Island will not pay any rebates unless PSEG Long Island pre-approves the ECMs proposed by the Customer and completes, to PSEG Long Island’s satisfaction, a pre-installation survey of the Customer’s facilities, unless PSEG Long Island has expressly waived such pre-approval/inspection requirement.</t>
  </si>
  <si>
    <t>PSEG Long Island reserves sole discretion to approve or disapprove of any proposed ECMs.</t>
  </si>
  <si>
    <t>PSEG Long Island will not pay any rebates until it has performed, to PSEG Long Island’s satisfaction a post-installation verification of the installation, unless PSEG Long Island has expressly waived such post-installation verification requirement.  If PSEG Long Island determines that the ECMs were not installed in a manner that is consistent with the purpose of achieving energy savings, or if the installation was not consistent with generally accepted good engineering practices, PSEG Long Island reserves the right to require changes before making any rebate payments.  PSEG Long Island will not pay rebates until it has been verified that the Customer has received, as appropriate, final drawings, operation and maintenance manuals, and operator training.</t>
  </si>
  <si>
    <t xml:space="preserve">In addition to completing the application, the Customer may be required by PSEG Long Island to provide an analysis of the demand and energy reduction potential of the proposed ECMs.  In some cases, a Professional Engineer licensed in the state of New York must prepare the analysis.  Nameplate data may be required at PSEG Long Island’s discretion.  </t>
  </si>
  <si>
    <t>PSEG Long Island may review the Customer’s application and analysis to make an independent determination of the energy saving and demand reduction potential.  PSEG Long Island reserves the right to reject or modify any calculations, based on PSEG Long Island’s own analysis.</t>
  </si>
  <si>
    <t>PSEG Long Island will only approve of those site-specific Custom ECMs that PSEG Long Island believes have cost-effective energy and/or demand reduction potential.  In any case, PSEG Long Island reserves sole discretion to approve or disapprove of payment of rebates for any such proposed ECMs.</t>
  </si>
  <si>
    <t>Before pre-approving any rebate amounts requested by the Customer, PSEG Long Island reserves the right to adjust the rebate amount.</t>
  </si>
  <si>
    <t>Once a rebate amount is pre-approved, PSEG Long Island will pay the customer no more than 70% of the installed cost of the ECM, or the pre-approved rebate amount, whichever is less.</t>
  </si>
  <si>
    <t xml:space="preserve">PSEG Long Island reserves the right to lower the rebate amount if the quantity and/or cost of ECMs actually installed by the Customer differ from the pre-approved amounts.  </t>
  </si>
  <si>
    <t>Notwithstanding any other provision of these Terms and Conditions, PSEG Long Island reserves the right to a refund of any rebates paid if, at any time, it learns that any agreed to ECMs were not actually, or properly installed, or have subsequently been disconnected.</t>
  </si>
  <si>
    <t>Custom Applications – The approved rebate cannot exceed PSEG Long Island’s electric savings benefits, as determined by PSEG Long Island through its analysis of the project</t>
  </si>
  <si>
    <t>PSEG Long Island reserves the right to withhold payment or to award the rebate in the form of a bill credit.  Customers in arrears at the time of rebate payment may not be eligible to receive a rebate.</t>
  </si>
  <si>
    <t xml:space="preserve">The UL classification of Energy Verification Services (EVS) for the appropriate product classification is required.  PSEG Long Island reserves the right to withhold rebate payments for or disqualify any ECM’s that do not carry the Underwriter’s Laboratory (UL) Classification Mark or, with the written consent of PSEG Long Island, an equivalent independent efficiency and product safety certification organization.  </t>
  </si>
  <si>
    <t xml:space="preserve">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 Long Island may require any other reasonable documentation or verification of the cost to the Customer of purchasing and installing the ECM.  PSEG Long Island may require invoices from Customer’s contractor to determine the price paid by the contractor (including any discounts or rebates) for the ECMs.  For custom ECMs, PSEG Long Island reserves the right to use the contractor’s reasonable costs in order to determine the correct rebate amount.  </t>
  </si>
  <si>
    <t xml:space="preserve">PSEG Long Island may require copies of the construction specifications, including relevant ECMs, provided to the construction/installation contractors for certain Projects. PSEG Long Island may refuse to pay rebates if the specifications do not adequately provide for installation of the ECMs consistent with good engineering and energy-efficient design practices.  Customer will, upon request by PSEG Long Island, provide a copy of the as-built drawings and equipment submittals for the facility.  </t>
  </si>
  <si>
    <t>PSEG Long Island will recognize installation costs only to the extent that they are determined by PSEG Long Island to be reasonable and actually incurred by the Customer.</t>
  </si>
  <si>
    <t>If Custom ECMs are being installed by Customer’s contractor under a “shared savings” contract or other situation where the customer’s contract is not based upon the price of installed equipment, PSEG Long Island reserves the right to determine the cost of purchasing and installing the ECMs based on the reasonable retail costs in purchasing the equipment and installing the ECMs.</t>
  </si>
  <si>
    <t xml:space="preserve">PSEG Long Island expects to pay the rebate within sixty (60) days after all of the following conditions are met:  (1) construction/renovation of Customer’s facility is completed; (2) Customer has received an occupancy permit; and (3) PSEG Long Island has verified equipment and installation costs and satisfactory installation of the ECMs, all in accordance with the specifications. (4) All documents required by the application have been received by PSEG Long Island. </t>
  </si>
  <si>
    <t>PSEG Long Island reserves the right to make a reasonable number of installation follow-up visits to Customer’s Facility during the 24 months following the actual completion date noted on this application.  Such visit(s) are not meant to inconvenience the Customer, PSEG Long Island, and the Customer agrees to provide access within a reasonable timeframe of receiving the request for a follow up visit.</t>
  </si>
  <si>
    <t xml:space="preserve">The purpose of the follow-up visit(s) is to provide PSEG Long Island with an opportunity to review the operation of the ECMs for program evaluation purposes.  </t>
  </si>
  <si>
    <t xml:space="preserve">PSEG Long Island is under no obligation to:  (1) make follow-up visits, (2) review the operation of the ECMs, or (3) make any suggestions of any kind to the Customer.  </t>
  </si>
  <si>
    <t>The scope of review by PSEG Long Island of the design and installation of the ECMs is limited solely to determining whether Program conditions have been met.  It does not include any kind of safety review.</t>
  </si>
  <si>
    <t>PSEG Long Island may change the program and the Terms &amp; Conditions at any time without notice.  PSEG Long Island, however, will process pre-approved applications, to completion under the Terms &amp; Conditions in effect at the time of the pre-approval.</t>
  </si>
  <si>
    <t>PSEG Long Island reserves the right, for any reason, to stop pre-approving ECMs at any time without notice.  In particular, PSEG Long Island is not obligated to pre-approve any application for an rebate that may result in PSEG Long Island exceeding its program budget</t>
  </si>
  <si>
    <t>The Program described in the application may be altered, suspended, or canceled by PSEG Long Island at any time without prior notice.  Under such circumstances, the Customer is not entitled to any Program benefits in excess of those approved prior to such action by PSEG Long Island.  Submission of a completed application does not entitle the Customer to program participation.  Entitlement to Program participation can only occur after PSEG Long Island has signed a copy of the application and granted pre-approval</t>
  </si>
  <si>
    <t xml:space="preserve">PSEG Long Island may publicize the Customer’s participation in the Program, the results, the amount of rebates paid to the Customer, and any other information which reasonably relates to the Customer’s participation. </t>
  </si>
  <si>
    <t>Where there is no deadline indicating otherwise on the application, PSEG Long Island may terminate the application and any approved rebate if the Customer is not engaged in installation of the pre-approved ECMs by the end of 180 days from the date PSEG Long Island approves the Customer’s Retrofit application and One year for all Custom applications.</t>
  </si>
  <si>
    <t>PSEG Long Island’s liability is limited to paying the approved rebates. .  Neither PSEG Long Island,  nor its affiliates, subsidiaries, Manager, employees, consultants, agents and contractors (“PSEG Long Island Parties”) shall be liable to the Customer for any consequential or incidental damages or for any damages in tort (including negligence) caused by any activities associated with this application or  the Program.</t>
  </si>
  <si>
    <t>The Customer shall protect, indemnify, and hold harmless PSEG Long Island, and the PSEG Long Island Parties from and against all liabilities, losses, claims, damages, judgments, penalties, causes of action, costs and expenses (including, without limitation, attorney’s fees and expenses) imposed upon or incurred by or assessed against PSEG Long Island, and the PSEG Long Island Parties resulting from, arising out of, or relating to the Program.</t>
  </si>
  <si>
    <t xml:space="preserve">PSEG Long Island does not endorse, guarantee, or warrant any particular manufacturer or product, and PSEG Long Island provides no warranties, expressed or implied, for any product or services.   </t>
  </si>
  <si>
    <t>The Customer acknowledges that neither PSEG Long Island nor any of the PSEG Long Island Parties are responsible for assuring that the design, engineering and construction of Customer’s Project or that the installation of the ECMs is proper or complies with any particular laws (including patent laws), codes, or industry standards.  PSEG Long Island does not make any representations of any kind regarding the results to be achieved by the ECMs or the adequacy or safety of such measures.</t>
  </si>
  <si>
    <t>After an application is approved by PSEG Long Island’s authorized executive, the Customer will receive written notification of the pre-approved rebate amount and the date that the ECMs must be fully installed to qualify for rebate payments.  Any ECMs installed prior to the issuance of PSEG Long Island’s written authorization will be deemed as an unauthorized installation and PSEG Long Island will have no obligation to pay rebates for those ECMs.</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</si>
  <si>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 Long Island.</t>
  </si>
  <si>
    <t xml:space="preserve">These Terms and Conditions and program requirements outline the conditions under which PSEG Long Island will pay rebates.  These Terms and Conditions are subject to change at PSEG Long Island’s discretion. </t>
  </si>
  <si>
    <t>The Customer’s acceptance of final payment releases PSEG Long Island from all claims and liabilities to the Customer, and its representatives or assigns.</t>
  </si>
  <si>
    <t>PSEG Long Island Project Manager</t>
  </si>
  <si>
    <t>PSEG Long Island may require additional documentation not listed in the check boxes above as deemed necessary to properly process any rebates.</t>
  </si>
  <si>
    <t>Changed "PSEGLI" to "PSEG Long Island" throughout workbook</t>
  </si>
  <si>
    <t>4.9.14</t>
  </si>
  <si>
    <t>5.8.14</t>
  </si>
  <si>
    <t>Updated Lighting Worksheets with Retrofit, Retrofit SSL, and New</t>
  </si>
  <si>
    <t>Removed measure code 10-201 on New Construction Lighting worksheet</t>
  </si>
  <si>
    <t>Added measure codes 10-207, 208, 209, 260, 261 on NC Lighting worksheet</t>
  </si>
  <si>
    <t>Removed "Fluorescent" from controls categories on NC Lighting worksheet</t>
  </si>
  <si>
    <t>Edited text for measures codes 10-220 and 10-230 from “Fluorescent Systems” to “Lighting Systems” on NC Lighting worksheet</t>
  </si>
  <si>
    <t>Removed the word “Fluorescent”  from measure codes 10-236 and 10-237 on NC Lighting worksheet</t>
  </si>
  <si>
    <t>IM</t>
  </si>
  <si>
    <t>6.9.14</t>
  </si>
  <si>
    <t xml:space="preserve">Submit copies of customer validated proof of payment (i.e. itemized invoice) showing the facility address, date and place of purchase and the model/part numbers of installed equipment. </t>
  </si>
  <si>
    <t>08.04.14</t>
  </si>
  <si>
    <t>Edited text to L710 category to allow for CFL replacement</t>
  </si>
  <si>
    <t>Edited text to L740 to allow for 8' replacement</t>
  </si>
  <si>
    <t>10.10.14</t>
  </si>
  <si>
    <t xml:space="preserve">Correct New Lighting LED high bay eligibility criteria.  </t>
  </si>
  <si>
    <t>Added "or other approved equivalent" to line 16 of Guidelines</t>
  </si>
  <si>
    <t>Removed "POS Receipt" from Required Docs</t>
  </si>
  <si>
    <t>Added DLC Category numbers to New LED fixtures</t>
  </si>
  <si>
    <t>Added note that customer must identify model number on cutsheets in required docs tab</t>
  </si>
  <si>
    <t>Added info to proposal on required docs tab and moved item to required for all projects</t>
  </si>
  <si>
    <t>Added rows to each compressor type in compressed air tab</t>
  </si>
  <si>
    <t>Changed language in Refrigeration tab to say "Walk In Cooler" rather than "Case"</t>
  </si>
  <si>
    <t>Added additional eligibility criteria to anti-sweat controls in refrigeration tab</t>
  </si>
  <si>
    <t>Removed hot water pumps from VFD tab</t>
  </si>
  <si>
    <t>Removed line about sizing reactor in VFD tab</t>
  </si>
  <si>
    <t>Changed line 7 to mention manual mode, rather than automatic in VFD tab</t>
  </si>
  <si>
    <t>10.21.14</t>
  </si>
  <si>
    <t>Removed reference to not for profit in required docs</t>
  </si>
  <si>
    <t>Removed references to Air Cooled Chillers</t>
  </si>
  <si>
    <t>I have read and understand the Guidelines listed above.</t>
  </si>
  <si>
    <t>(initials)</t>
  </si>
  <si>
    <t>I have read and understand the information listed above.</t>
  </si>
  <si>
    <t>10.27.14</t>
  </si>
  <si>
    <t>Added box for customer initials to Guidelines and Required Docs tabs</t>
  </si>
  <si>
    <t>Enter Total Estimated Rebate Amount (Calculated on appropriate worksheet):</t>
  </si>
  <si>
    <t>10.31.14</t>
  </si>
  <si>
    <t>Edited language for total estimated rebate</t>
  </si>
  <si>
    <t>Added additional required docs for cool roofs</t>
  </si>
  <si>
    <t>Added footnote to LED lighting tab</t>
  </si>
  <si>
    <t>Added bullet to Refrigerated Case Door Heater on Refrigeration tab</t>
  </si>
  <si>
    <t>Removed vending machines from Refrigeration tab</t>
  </si>
  <si>
    <t>11.06.14</t>
  </si>
  <si>
    <t>For Hardcopy Submissions:  PSEG Long Island CEP, 395 North Service Rd, Suite 409, Melville, NY 11747</t>
  </si>
  <si>
    <t>Minimum storage tank capacity of 3 gallons per CFM.  Incentive of $2 per gallon is available for a tank capacity of less than 5 gallons per cfm and $3 gallon for a tank capacity of 5 gallons per cfm or greater.</t>
  </si>
  <si>
    <t>corrected rebate calculation for compressed air storage</t>
  </si>
  <si>
    <t>added 2- LED lamp replacements, L745</t>
  </si>
  <si>
    <t>added 2- LED linear ambient, L730</t>
  </si>
  <si>
    <t>4.29.15</t>
  </si>
  <si>
    <t>Added text to Eligibility Requirements on LED Eligibility Table "When replacing 8’ existing lamps, a UL category 1598B or 1598C retrofit kit is required"</t>
  </si>
  <si>
    <t xml:space="preserve">Added text to L745 "can not replace a 4’ existing lamp with 2 2’ lamps.  
Replacement of existing 4’ lamps is not eligible"
</t>
  </si>
  <si>
    <t xml:space="preserve">Added text to line 14 of LED Eligibility table"For fixture replacements, the Lighting Retrofit program is designed to be a one for one fixture replacement program.  For any other fixture replacement configurations speak to your PSEG Long Island Representative."
</t>
  </si>
  <si>
    <t>Edited LED Eligibility table to reflect changes made to LR worksheeet 1.3</t>
  </si>
  <si>
    <t>5.18.15</t>
  </si>
  <si>
    <t>Changed version to 1.2</t>
  </si>
  <si>
    <t>Measure Code</t>
  </si>
  <si>
    <t>Location</t>
  </si>
  <si>
    <t>Other</t>
  </si>
  <si>
    <t>Manufacturer</t>
  </si>
  <si>
    <t>College</t>
  </si>
  <si>
    <t>Health</t>
  </si>
  <si>
    <t>Retail</t>
  </si>
  <si>
    <t>Restaurant</t>
  </si>
  <si>
    <t>Grocery</t>
  </si>
  <si>
    <t>Manufacturing</t>
  </si>
  <si>
    <t>School</t>
  </si>
  <si>
    <t>Religious</t>
  </si>
  <si>
    <t>Office</t>
  </si>
  <si>
    <t>Warehouse</t>
  </si>
  <si>
    <t>Building Type</t>
  </si>
  <si>
    <t>Hospitals</t>
  </si>
  <si>
    <t>Hotels/Motels</t>
  </si>
  <si>
    <t>Application Version:</t>
  </si>
  <si>
    <t>Effective:</t>
  </si>
  <si>
    <t>HP</t>
  </si>
  <si>
    <t>Named range on ProposedEquipment tab for all data to be imported into Captures</t>
  </si>
  <si>
    <t>11.25.15</t>
  </si>
  <si>
    <t>1.12.16</t>
  </si>
  <si>
    <t>Reduced rebate amount on all LED measures</t>
  </si>
  <si>
    <t>Compressors</t>
  </si>
  <si>
    <t>Storage Tanks</t>
  </si>
  <si>
    <t>Compressor Type</t>
  </si>
  <si>
    <t>6.15.16</t>
  </si>
  <si>
    <t>Changed version to 2.0</t>
  </si>
  <si>
    <t>Updated Effective date to 6.20.16</t>
  </si>
  <si>
    <t>Added Inspection forms for all measures</t>
  </si>
  <si>
    <t>Project Type:</t>
  </si>
  <si>
    <t>Project Type</t>
  </si>
  <si>
    <t>Existing Building</t>
  </si>
  <si>
    <t>New Construction</t>
  </si>
  <si>
    <t>Added Data Validation to VFD sheet to limit hp based upon NC or EB selected on Customer Information tab</t>
  </si>
  <si>
    <t>Removed Lighting Eligibility tabs; added message box to Customer Information tab instructing customer to see the website for Lighting Applications</t>
  </si>
  <si>
    <t>Removed HVAC Eligibility tabs; added message box to Customer Information tab instructing customer to see the website for HVAC Applications</t>
  </si>
  <si>
    <t>LPD removed from program</t>
  </si>
  <si>
    <t>Added note to eligibilty on thermal storage and Cool Roofs tabs, New Construction projects are not eligible. Also added conditional formatting to support that, based upon Project Type selected on Customer Information tab.</t>
  </si>
  <si>
    <t>Changed Application name from EB or NC to just Rebate Application</t>
  </si>
  <si>
    <t>Updated Version number and program year</t>
  </si>
  <si>
    <t>11.9.16</t>
  </si>
  <si>
    <t xml:space="preserve">       Guidelines</t>
  </si>
  <si>
    <t xml:space="preserve">        Required Documents Check Sheet          </t>
  </si>
  <si>
    <t>draft1_1.0</t>
  </si>
  <si>
    <t>11.18.16</t>
  </si>
  <si>
    <t>Updated version number. Updated language in C</t>
  </si>
  <si>
    <t>Pre-inspection is required for all buildings. If there is no existing building (vacant lot) pre-inspection will not be required.</t>
  </si>
  <si>
    <t>I have read and understand the terms and conditions detailed above.</t>
  </si>
  <si>
    <t>Updated checkbox macros for HVAC and Lighting to only appear is checked (not unchecked)</t>
  </si>
  <si>
    <t>MVG</t>
  </si>
  <si>
    <t>Update Cool Roof worksheet to get rid of section stating that NC projects are not eligible.  I double checked ASHRAE 90.1-2013 Section 5.5.3.1.1 and IECC 2015 Section C402.3, and this requirement is only for Climate Zones 1-3.  Long Island is in Climate Zone 4.</t>
  </si>
  <si>
    <t>According to the CRRC, there are over 500 products with an initial SRI over 100 (19% of all products).  Also, there are 45 products with a 3-year-aged SRI over 100.  I took off the ceiling of 100 from these columns in the Cool Roof worksheet.</t>
  </si>
  <si>
    <t>Added references in CR Inspect worksheet to pull data from Cool Roof table</t>
  </si>
  <si>
    <t>Added Data Validation to VFD sheet to limit hp based upon NC or EB selected on Customer Information tab (Was not done, although stated in row 138)</t>
  </si>
  <si>
    <t>Added conditional formatting to show only VFD HPs up to 25 HP if New Construction is chosen</t>
  </si>
  <si>
    <t>Changed "Other" building type for cool roofs and VFDs to "Other/Miscellaneous" to stop errors</t>
  </si>
  <si>
    <t>Changed Compressed Air Storage Tanks Compressor Factor in ProposedEquipment0 tab to inlcude 3 gallons/cfm</t>
  </si>
  <si>
    <t>Changed refrigerated dryer savings to zero</t>
  </si>
  <si>
    <t>Changed name of Custom EB tab to just Custom and added verbiage that replacement equipment is for Existing Buildings only</t>
  </si>
  <si>
    <t>12.06.16</t>
  </si>
  <si>
    <t>Added formula to inspection tabs to pull Contact/Title information from Customer Information tab</t>
  </si>
  <si>
    <t>Added to Customer Inputs tab "Click" macros new coding to hide inspection forms if the application type is unclicked.  Also unchecks the inspection form checkbox in the application type tab.</t>
  </si>
  <si>
    <t>After verification that all necessary requirements have been met, a PSEG Long Island representative will authorize payment and either mail a check to the applicant/assignee or apply a bill credit to the applicant’s account</t>
  </si>
  <si>
    <t>12.1.16</t>
  </si>
  <si>
    <t>draft_1.1</t>
  </si>
  <si>
    <t>Removed Chiller and Chiller Inspection tab from workbook</t>
  </si>
  <si>
    <t>Removed Chiller option from "application type" filed on Customer Information tab</t>
  </si>
  <si>
    <t>Changed version to draft_1.1</t>
  </si>
  <si>
    <t>draft_1.2</t>
  </si>
  <si>
    <t>Removed references to Existing Building in "Custom" tab</t>
  </si>
  <si>
    <t>1.6.17</t>
  </si>
  <si>
    <t>1.17.17</t>
  </si>
  <si>
    <t>draft_1.3</t>
  </si>
  <si>
    <t>Updated spelling/grammar errors. Reduced TES rebate to $1000</t>
  </si>
  <si>
    <t>1.24.17</t>
  </si>
  <si>
    <t>Updated version to 1.0 and changed effective date to 1.25.17</t>
  </si>
  <si>
    <t>Only Common Areas of Multi Family buildings qualify under the Commercial Efficiency Program (CEP).</t>
  </si>
  <si>
    <t>Pre-approval is required.</t>
  </si>
  <si>
    <t>If the proposed equipment is listed in the measure-specific eligibility tables, the rebate amount will be determined according to corresponding worksheet, one of which must be completed for each measure type.</t>
  </si>
  <si>
    <t xml:space="preserve">If the proposed equipment is not listed in any measure-specific eligibility table, refer to the Custom/Custom Retrofit Eligibility requirements and documentation and contact a PSEG Long Island Representative or PSEG Long Island's Infoline at 1-800-692-2626.  Rebate eligibility and amount will be calculated on a case by case basis. </t>
  </si>
  <si>
    <t>Where eligible products are required to be listed with an approved rating agency (i.e. ENERGY STAR, CEE, or other approved equivalent), products must be installed and used in accordance with the rating condition for which it was approved at the time such approval was given.</t>
  </si>
  <si>
    <t xml:space="preserve">All measures must carry the appropriate designated Underwriters Laboratory (UL) or Electrical Testing Laboratory (ETL) label.
</t>
  </si>
  <si>
    <t xml:space="preserve">All installations must be installed in accordance with all applicable local, state and national codes and ordinances.
</t>
  </si>
  <si>
    <t>Measure-specific eligibility requirements and deadlines apply.  See appropriate Eligibility Requirements for each application type.</t>
  </si>
  <si>
    <t>Total rebates will be capped at 70% of total project cost.</t>
  </si>
  <si>
    <r>
      <t xml:space="preserve">If  submitting electronically, applicant must either submit an e-mail in lieu of signature or provide a hard copy with signature </t>
    </r>
    <r>
      <rPr>
        <sz val="10"/>
        <rFont val="Arial Narrow"/>
        <family val="2"/>
      </rPr>
      <t>(</t>
    </r>
    <r>
      <rPr>
        <sz val="11"/>
        <rFont val="Arial Narrow"/>
        <family val="2"/>
      </rPr>
      <t>fax, pdf, printed original, etc.).</t>
    </r>
  </si>
  <si>
    <t>Compressed Air Worksheet</t>
  </si>
  <si>
    <t>draft_1.0</t>
  </si>
  <si>
    <t>Updated version to draft_1.0</t>
  </si>
  <si>
    <t>Updated Program year to 2018</t>
  </si>
  <si>
    <t>Updated effective date to 1.1.2018</t>
  </si>
  <si>
    <t>9.26.17</t>
  </si>
  <si>
    <t>Project ID:</t>
  </si>
  <si>
    <t>11.09.17</t>
  </si>
  <si>
    <t>Updated "Application ID" to "Project ID" on all inspection forms and application page</t>
  </si>
  <si>
    <t>ED</t>
  </si>
  <si>
    <t>Per Client request: TES tab added "systems"; Cool Roof tab, moved info on rebate amount to Worksheet section (from bold sentence on top)</t>
  </si>
  <si>
    <t>11.13.17</t>
  </si>
  <si>
    <t>11.27.17</t>
  </si>
  <si>
    <t>draft_1.01</t>
  </si>
  <si>
    <t>Removed form requirement for NFP, per Walter Hoefer email to kam 11/27/17</t>
  </si>
  <si>
    <t>Removed Thermal Storage from the workbook</t>
  </si>
  <si>
    <t>Removed Refrigeration tab from the workbook, edited checkbox macro to display a text box informing user to see standalone refrigeration application</t>
  </si>
  <si>
    <t>Added CO2 and MMBtu savings to the proposed0 tab</t>
  </si>
  <si>
    <t>Updated line losses for 2019</t>
  </si>
  <si>
    <t>Updated Program year and version number</t>
  </si>
  <si>
    <t>12.11.18</t>
  </si>
  <si>
    <t>The Commercial Efficiency Program offers rebates to commercial, industrial, institutional, educational, municipal or multi-family building customers who install qualifying energy efficient equipment.  This application is not to be used for Lighting, Refrigeration, or HVAC Rebates , which require the correlating applications.  Rebates require pre-approval.</t>
  </si>
  <si>
    <t>Draft_1.1</t>
  </si>
  <si>
    <t>12.11.8</t>
  </si>
  <si>
    <t>https://www.psegliny.com/businessandcontractorservices/businessandcommercialsavings/businessandcommercialrebates</t>
  </si>
  <si>
    <t>Eligible equipment may be updated or modified regularly. For the most recent applications and worksheets please visit:</t>
  </si>
  <si>
    <t>Only applications and worksheets in effect at the time of submittal will be accepted. For the most recent applications and worksheets please visit:</t>
  </si>
  <si>
    <t>Updated all PSEG links on Customer Information Tab and Guidelines</t>
  </si>
  <si>
    <t>Updated eligiblity date on guidelines tab to 1/1/2019 and included language alerting customer to not use App for Refrigeration</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</si>
  <si>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https://www.PSEGLIny.com/Efficiency for more details.</t>
  </si>
  <si>
    <t>Updated header paragraph on customer info tab to alert customer application is not to be used for Refrigeration</t>
  </si>
  <si>
    <t>12.21.18</t>
  </si>
  <si>
    <t>Version_1.0</t>
  </si>
  <si>
    <t>Updated to Version 1.0 per client approval</t>
  </si>
  <si>
    <t>draft_2.0</t>
  </si>
  <si>
    <t>2.20.19</t>
  </si>
  <si>
    <t>Added 3 columns to proposed0 tab, In Service Rate, Utility Gross kW and Utility Gross kWh</t>
  </si>
  <si>
    <t>Extended decimal places for kW and kWh to 7 and 5 places respectively.</t>
  </si>
  <si>
    <t>Updated workbook name macro to accommodate new columns in proposed0 tab.</t>
  </si>
  <si>
    <t>2.22.19+</t>
  </si>
  <si>
    <t>Draft2.1</t>
  </si>
  <si>
    <t>INS Tabs - Locked all white cells in signature area</t>
  </si>
  <si>
    <t>2.22.19</t>
  </si>
  <si>
    <t>Cool Roof Tab: Fixed URL</t>
  </si>
  <si>
    <t>Draft 2.1</t>
  </si>
  <si>
    <t>Prop 0: Updated all kw and Kwh savings field to "Number" format</t>
  </si>
  <si>
    <t>By providing a telephone number you are giving consent to be contacted at that number about matters that are closely related to the utility service.</t>
  </si>
  <si>
    <t>Updated Terms and Conditions with new legal language</t>
  </si>
  <si>
    <t>Locked and Hid all cells not not requiring customer input</t>
  </si>
  <si>
    <t>Updated PSEGLI logos</t>
  </si>
  <si>
    <t>Formated autopopulating data across tabs</t>
  </si>
  <si>
    <t>Aligned radial buttons on customer information tab</t>
  </si>
  <si>
    <t>Draft 2.2</t>
  </si>
  <si>
    <t>MT</t>
  </si>
  <si>
    <t>Version 1.1 approved by the client and ready for release.</t>
  </si>
  <si>
    <t>Version 1_Draft1</t>
  </si>
  <si>
    <t>Updated version and effective date (V1_Draft1) 10.31.19</t>
  </si>
  <si>
    <t>Updated program year to 2020</t>
  </si>
  <si>
    <t>Customer Information Tab: Application Type Checkboxes - Added Kitchen Equipment, Pool Equipment,  Off Road Equipment, and Lawn Equipment</t>
  </si>
  <si>
    <t>References Tab: Addedd Kitchen Equipment, Pool Equipment, Off Road Equipment, and Lawn Equipment under Application Types</t>
  </si>
  <si>
    <t>Customer Information Tab: Application Type Checkboxes - Added Kitchen Equipment, Pool Equipment, Off Road Equipment, and Lawn Equipment - Linked to References Tab</t>
  </si>
  <si>
    <t>Kitchen Equipment Worksheet</t>
  </si>
  <si>
    <r>
      <rPr>
        <i/>
        <sz val="11"/>
        <color indexed="53"/>
        <rFont val="Arial Narrow"/>
        <family val="2"/>
      </rPr>
      <t xml:space="preserve">Eligibility Table &amp; Worksheet </t>
    </r>
    <r>
      <rPr>
        <i/>
        <sz val="11"/>
        <rFont val="Arial Narrow"/>
        <family val="2"/>
      </rPr>
      <t>- Fill in gray shaded areas with project information to determine rebate</t>
    </r>
  </si>
  <si>
    <t>Rebate 
per unit</t>
  </si>
  <si>
    <t xml:space="preserve"> Description</t>
  </si>
  <si>
    <t>Eligibility Criteria</t>
  </si>
  <si>
    <t>Sample Photo</t>
  </si>
  <si>
    <t>Efficiency / Rate</t>
  </si>
  <si>
    <t>Electric Steamers</t>
  </si>
  <si>
    <t>Energy Star Electric Steamer</t>
  </si>
  <si>
    <t>Energy Star Electric Convection Oven</t>
  </si>
  <si>
    <t>Commercial Electric Griddles</t>
  </si>
  <si>
    <t>Single or Double Sided Griddle</t>
  </si>
  <si>
    <t>Commercial Electric Fryer</t>
  </si>
  <si>
    <t>Standard</t>
  </si>
  <si>
    <t>Large</t>
  </si>
  <si>
    <t>Commercial Dishwashers</t>
  </si>
  <si>
    <t>Under Counter (Low Temperature)</t>
  </si>
  <si>
    <t xml:space="preserve">*Equipment must meet or exceed Energy Star requirements.  Visit (www.energystar.gov) for additional information.
</t>
  </si>
  <si>
    <t>Stationary Single Tank Door (Low Temperature)</t>
  </si>
  <si>
    <t>Stationary Single Tank Door (High Temperature)</t>
  </si>
  <si>
    <t>Single Tank Conveyor (High Temperature)</t>
  </si>
  <si>
    <t>Multi Tank Conveyor (Low Temperature)</t>
  </si>
  <si>
    <t>Hot Food Holding Cabinet</t>
  </si>
  <si>
    <t>References Tab: Added "Kitchen_Equipment" and "Kitchen_eqp_Tab" to Name Manager</t>
  </si>
  <si>
    <t>Customer Information Tab: Added code to "Kitchen Equipment" checkbox to open Kitchen Equipment tab is selected</t>
  </si>
  <si>
    <t>Kitchen Equipment Tab: Added Kitchen Equipment Tab (includes eligiblity table)</t>
  </si>
  <si>
    <t>Lawn Equipment Tab: Added Lawn Equipment Tab (Includes Eligiblity Table)</t>
  </si>
  <si>
    <t>Lawn Equipment Tab: Added columns for "Voltage" and "Amps"</t>
  </si>
  <si>
    <t>Ed</t>
  </si>
  <si>
    <t>Lawn Equipment Tab: Added language under "Eligbility Criteria" column</t>
  </si>
  <si>
    <t>Version 1_Draft1.1</t>
  </si>
  <si>
    <t>Lawn Equipment Tab: Added the following language to the top of the tab "Commercial Equipment can be purchased with a residential account number if the customer can provide prrof that they operate their business from their home."</t>
  </si>
  <si>
    <t>Lawn Equipment Tab: Added placeholder for minimum horsepower requirements for commercial lawn equipment</t>
  </si>
  <si>
    <t>Version 1 _Draft1.2</t>
  </si>
  <si>
    <t>Multi Tank Conveyor (High Temperature)</t>
  </si>
  <si>
    <t>Pool Equipment Worksheet</t>
  </si>
  <si>
    <t>1.</t>
  </si>
  <si>
    <t>Select check box to indicate that the product is listed with the proper rating agency at the time of application submission.</t>
  </si>
  <si>
    <t>2.</t>
  </si>
  <si>
    <t>Enter quantity, wattage, Product ID, Manufacturer and Model.  Details on how to find Product ID are located on the bottom of this sheet.</t>
  </si>
  <si>
    <t>3.</t>
  </si>
  <si>
    <t xml:space="preserve">Indicate whether existing equipment is Incandescent, CFL, T8, T12, or other. </t>
  </si>
  <si>
    <t>4.</t>
  </si>
  <si>
    <t xml:space="preserve">Units must be installed per rated condition or IESNA best practices. Products qualifying in more than one category will be rebated at the lesser rebate amount. </t>
  </si>
  <si>
    <t>Lighting Type to be Replaced</t>
  </si>
  <si>
    <t>Proposed Qty</t>
  </si>
  <si>
    <t>Proposed Watts</t>
  </si>
  <si>
    <t>DLC Product Code</t>
  </si>
  <si>
    <t>DLC Rating</t>
  </si>
  <si>
    <t>ENERGY STAR Unique ID</t>
  </si>
  <si>
    <t>Lighting Controls</t>
  </si>
  <si>
    <t>Control Type</t>
  </si>
  <si>
    <t>LRC100</t>
  </si>
  <si>
    <t xml:space="preserve">Wall Mounted </t>
  </si>
  <si>
    <t>LRC200</t>
  </si>
  <si>
    <t xml:space="preserve">Ceiling/Remote Mounted </t>
  </si>
  <si>
    <t>LRC300</t>
  </si>
  <si>
    <t>Fixture mounted</t>
  </si>
  <si>
    <t>LRC400</t>
  </si>
  <si>
    <t xml:space="preserve">Day lighting Controlled Dimming </t>
  </si>
  <si>
    <t>LRC700</t>
  </si>
  <si>
    <t xml:space="preserve">Fixture mounted daylight </t>
  </si>
  <si>
    <t xml:space="preserve">Note: Product IDs for ENERGY STAR products are listed as "ENERGY STAR Unique IDs" and can be found by downloading the Products List in Excel format. 
For products listed by DesignLights Consortium, the Product ID is listed as a "DLC Product Code" and can be found on their website under "View Details" or as "Product ID" in Excel format. </t>
  </si>
  <si>
    <t>CPE100-BE</t>
  </si>
  <si>
    <t>Pool 1</t>
  </si>
  <si>
    <t>Pool 2</t>
  </si>
  <si>
    <t>Pool 3</t>
  </si>
  <si>
    <t>Pool 4</t>
  </si>
  <si>
    <t>Pool 5</t>
  </si>
  <si>
    <t>Pool 6</t>
  </si>
  <si>
    <t>Pool 7</t>
  </si>
  <si>
    <t>Pool 8</t>
  </si>
  <si>
    <t>Pool 9</t>
  </si>
  <si>
    <t>Pool 10</t>
  </si>
  <si>
    <t>Pool Equipment Tab: Added Pool Equipment Tab</t>
  </si>
  <si>
    <t>Pool Equipment Tab: Added Eligiblity criteria, rebate table, Pool Equipment table, and Heat Pump Table</t>
  </si>
  <si>
    <t>Pool Equipment Tab: Pool Equipment Table - Added Drop Downs for Location and Cover</t>
  </si>
  <si>
    <t>Non Road Electric Vehicle Worksheet</t>
  </si>
  <si>
    <t>Battery Operated Fork Lift</t>
  </si>
  <si>
    <t>Fork Lifts</t>
  </si>
  <si>
    <t>Non Road EV Tab: Added Non Road EV Tab</t>
  </si>
  <si>
    <t>Additional Attribute</t>
  </si>
  <si>
    <t>N/A</t>
  </si>
  <si>
    <t xml:space="preserve">Hot Water Heater </t>
  </si>
  <si>
    <t>Kitchen Equipment Tab: Added "Additional Atribute" Column</t>
  </si>
  <si>
    <t>Kitchen Equipment Tab: Under Additional Attribute column - Added Hot water heater type drop down for Dishwasher section</t>
  </si>
  <si>
    <t>Gas</t>
  </si>
  <si>
    <t>Oil</t>
  </si>
  <si>
    <t>Propane</t>
  </si>
  <si>
    <t>Existing Pool Heater Fuel</t>
  </si>
  <si>
    <t>Version 1 _Draft1.3</t>
  </si>
  <si>
    <t xml:space="preserve">Pool Equipment Tab: Unmerged Heat Pump # column </t>
  </si>
  <si>
    <t>Pool Equipment Tab: Added "Existing Pool Heater Fuel" in Column C under Equipment Information</t>
  </si>
  <si>
    <t>MCR</t>
  </si>
  <si>
    <t>Pool Equipment Tab: Added logic fo Pass/Fail</t>
  </si>
  <si>
    <t>Pool Equipment Tab: Added Logic to Heat Pump Pool Heater Rebate so all necessary inputs must be shown</t>
  </si>
  <si>
    <t>Pool Equipment Tab: Inserted formula into column "Do all of the HPs qualify?" to count all of the qualifying HPs associated with that pool</t>
  </si>
  <si>
    <t>Pool Equipment Tab: Adjusted rebate formula to adjust based on how many of the HPPHs pass for that pool</t>
  </si>
  <si>
    <t>Pool Equipment Tab: Changed "Number of Heat Pump Pool Heaters" in column E to say "Number of Dedicated Pool Heaters"</t>
  </si>
  <si>
    <t>Pool Equipment Tab: Added warning to the bottom of the Pool Information table to notify the customer that the rebate has been adjusted if not all HPs Pass</t>
  </si>
  <si>
    <t>Pool Equipment Tab: Inserted new Column F and named the column "Do all of the HPs qualify?"</t>
  </si>
  <si>
    <t>Pool Equipment Tab: Moved Pool Cover Cost to the Pool Information table</t>
  </si>
  <si>
    <t>Pool Equipment Tab: Changed headrer from "Size of Heat Pump Pool Heater" to "Proposed Heat Pump Pool Heater Size (Btu)"</t>
  </si>
  <si>
    <t>Pool Equipment Tab: Added logic to cap the pool cover rebate based on equipment cost</t>
  </si>
  <si>
    <t>Pool Equipment Tab: Added Eligibility Requirements to say "Heat Pump Pool Heaters must be the primary or only pool heaters"</t>
  </si>
  <si>
    <t>Version 1_Draft 1.4</t>
  </si>
  <si>
    <t>Pool Equipment Tab: Inserted new Column H and named column "Sum of qualified HPPH costs"</t>
  </si>
  <si>
    <t>Pool Equipment Tab: Inserted formula into column "Sum of qualified HPPH costs" to sum all of the qualifying HPs associated for the appropriate pool number</t>
  </si>
  <si>
    <t>Pool Equipment Tab: Adjusted warning at the bottom of Pool Information table to alert the customer the rebate was capped at 70% of the total cost</t>
  </si>
  <si>
    <t>References tab: K28:K33 added fuel type table for HPPHs</t>
  </si>
  <si>
    <t>Pool Equipment Tab: Added data validation to Pool # (From Above) to list the Pool #s in the table above</t>
  </si>
  <si>
    <r>
      <t>Griddle Area (ft</t>
    </r>
    <r>
      <rPr>
        <b/>
        <sz val="11"/>
        <color indexed="9"/>
        <rFont val="Calibri"/>
        <family val="2"/>
      </rPr>
      <t>²)</t>
    </r>
  </si>
  <si>
    <t>Kitchen Equipment Tab: Column E heading for Griddles was changed to Griddle Area</t>
  </si>
  <si>
    <t>Kitchen Equipment Tab: Griddle Area cell was changed to grey to notify customer it is a user input</t>
  </si>
  <si>
    <t>Kitchen Equipment Tab: Commercial Dishwasher Efficiency/Rate column was change to white and "N/A"</t>
  </si>
  <si>
    <t>Pool Equipemnt Tab: Adjusted Toal Project Cost formula to reference both cost columns</t>
  </si>
  <si>
    <t>Pool Equipment Tab: Added data validation to "Existing Pool Heater Fuel" (Reference tab K28:K34)</t>
  </si>
  <si>
    <t>Version 1_Draft 1.5</t>
  </si>
  <si>
    <t>Non Road EV Tab: Added photos for equipment</t>
  </si>
  <si>
    <t>Non Road EV Tab: Added eligiblity criteria</t>
  </si>
  <si>
    <t>Kitchen Equipment Inspection Form: Added Tab</t>
  </si>
  <si>
    <t>Quantity</t>
  </si>
  <si>
    <t>Kitchen Equipment Inspection Form: Added fields for inspecion form - added formulas to Quantity and Equipment Type columns to link to worksheet</t>
  </si>
  <si>
    <t>Lawn Equipment Inspection Form; Added Tab; Added fields for inspection form and formulas for quantity and equipment columns to link to worksheet</t>
  </si>
  <si>
    <t>Non-Road EV Inspection Form; Added Tab; Added fields for inspection form and formulas for quantity and equipment columns to link to worksheet</t>
  </si>
  <si>
    <t>Pool Equipment Inspection Form; Added Tab; Added fields for inspection form and formulas for quantity and equipment columns to link to worksheet</t>
  </si>
  <si>
    <t>Ref Tab: Added new "Tab Names" and "Inspection Tab Names" for the 4 new tabs</t>
  </si>
  <si>
    <t>Customer Information Tab: Added Macros for new tab names</t>
  </si>
  <si>
    <t>VBA: Added macros for new tab names</t>
  </si>
  <si>
    <t>Version 1_Draft1.5</t>
  </si>
  <si>
    <t>Non Road EV Tab: Updated formulas to calculate rebate only if all fields entered</t>
  </si>
  <si>
    <t>Lawn Equip Tab" Updated formulas to calculae rebate only if all fields entered</t>
  </si>
  <si>
    <t>Kitchen Equip Tab" Updated formulas to calculae rebate only if all fields entered</t>
  </si>
  <si>
    <t>All New Tabs - Updated inspection name for check box to reflect new tab name</t>
  </si>
  <si>
    <t>*Must be fully insulated
*Equipment must meet or exceed Energy Star requirements - Visit (www.energystar.gov) for additional information
*Maximum idle energy rate of 40 watts/cu. Ft.</t>
  </si>
  <si>
    <t>Kitch Equip Tab; Removed all references to CEE in Eligiblity Criteria column</t>
  </si>
  <si>
    <t>Pool Equip Inspection: Added a field for gallons and sq foot</t>
  </si>
  <si>
    <t>Version 1_Draft1.6</t>
  </si>
  <si>
    <t>Pool Equipment Tab: Hid columns F &amp; G</t>
  </si>
  <si>
    <t>Pool Equipmant Tab: Unlocked grey cells</t>
  </si>
  <si>
    <t>Version 1_Draft1.7</t>
  </si>
  <si>
    <t>Pool Equipment Tab: Line 9 wording was cut off; fixed this line item</t>
  </si>
  <si>
    <t>Pool Equipment Tab: Column L in Equipment section missing formula in first 3 cells; dragged formula to fill in top 3 cells</t>
  </si>
  <si>
    <t>Amp Hours</t>
  </si>
  <si>
    <t>Lawn Equipment Tab: Updated Amps column to Amp Hours</t>
  </si>
  <si>
    <t>Lawn Equipment Tab: Updated columns H and I to "General" format instead of Percentage</t>
  </si>
  <si>
    <t>Non Road EV Tab: Updated Amps column to Amp Hours</t>
  </si>
  <si>
    <t>Non Road EV Tab: Updated columns H and I to "General" format instead of Percentage</t>
  </si>
  <si>
    <t>Guidelines Tab: Updated effective date in row 10 to 10/31/19</t>
  </si>
  <si>
    <t>Guidelines Tab: Line 32 - Changed naming of Standard Application to "20" as prefix instead of 19</t>
  </si>
  <si>
    <t>Required Documents Tab: Removed Custom section since Custom is now a standalone app</t>
  </si>
  <si>
    <t>Pool Equipment Tab: Added drop down for Existing Pool Heater Fuel (Added "PoolHeater_Fuel" to Name Manager</t>
  </si>
  <si>
    <t>Pool Equipment Tab: Update rebate in Rebate table for Pool Covers to .17 instead of .017</t>
  </si>
  <si>
    <t>Existing Fuel Type</t>
  </si>
  <si>
    <t>Pool Equipment Tab: Fixed formula in column L and dragged down (Was rebating at .017 instead of .17)</t>
  </si>
  <si>
    <t>Kitchen Equipment Tab: Added column for Exisiting Fuel Type and drop down for propane and electric (Name Manager - Kitchen_FuelType)</t>
  </si>
  <si>
    <t>Ref Tab: Added Table for Exisitng Fuel Type for Kitchen Equipment - Added to Name Manager as Kitchen_Fuel Type</t>
  </si>
  <si>
    <t>Pool Equipment Tab: Formula updated in Heat Pump Pool Heater Rebate column to ensure someone can’t put in more pool heaters then what is existin for rebate</t>
  </si>
  <si>
    <t>HWP</t>
  </si>
  <si>
    <t>BFWP</t>
  </si>
  <si>
    <t>BDF</t>
  </si>
  <si>
    <t>CNWP</t>
  </si>
  <si>
    <t>Hot Water Pump</t>
  </si>
  <si>
    <t>Condenser Water Pump</t>
  </si>
  <si>
    <t>Measure</t>
  </si>
  <si>
    <t>All VFD Types</t>
  </si>
  <si>
    <t>VFD Tab: Updated formatting of equipment tables to match master internal formatting</t>
  </si>
  <si>
    <t>VFD Tab: Updated the Formulas in Column D and Column M to reflect updated formatting</t>
  </si>
  <si>
    <t>VFD Tab: Updated Drop downs for the following columns - "HP Controlled" and "Application Controlled"</t>
  </si>
  <si>
    <t>VFD Tab: Edited formula in "Total Incentive" Column to drive rebate off of horse power of $100</t>
  </si>
  <si>
    <t>Kitchen Equipment Tab: UnlockedHot Water Heating drop down cells</t>
  </si>
  <si>
    <t>Full Size (≥28 cu.ft.)</t>
  </si>
  <si>
    <t>3/4 Size (≥13 cu.ft., &lt;28 cu.ft.)</t>
  </si>
  <si>
    <t>1/2 Size (&lt;13 cu.ft.)</t>
  </si>
  <si>
    <t>Version 1_Draft1.7.1</t>
  </si>
  <si>
    <t>No. of Pans</t>
  </si>
  <si>
    <t>Kitchen Equipemnt Tab: Added  volumn requirements for HFHC sizes in description</t>
  </si>
  <si>
    <t>Kitchen Equipemnt Tab: Added  No. of Pans to Steamers Additional Attribute</t>
  </si>
  <si>
    <t>Version1_Draft1.8</t>
  </si>
  <si>
    <t>Ref Tab: Added fields, and formulas, to collect "Building Type" (E45) and Worksheet Name (A67)</t>
  </si>
  <si>
    <t>VBA: Updated Worksheet code to populate Worksheet Name on Ref Tab</t>
  </si>
  <si>
    <t>Kitchen Equipment INS Tab: Added the following fields to the inspection tab: Workbook Name and Additional Projects to Inspect</t>
  </si>
  <si>
    <t>Kitchen Equipment INS Tab: Added formula to Workbook name tab to link to field on Ref Tab</t>
  </si>
  <si>
    <t>VFD INS Tab: Added the following fields to the inspection tab: Workbook Name and Additional Projects to Inspect</t>
  </si>
  <si>
    <t>VFD INS Tab: Added formula to Workbook name tab to link to field on Ref Tab</t>
  </si>
  <si>
    <t>Cool Roof INS Tab: Added the following fields to the inspection tab: Workbook Name and Additional Projects to Inspect</t>
  </si>
  <si>
    <t>Cool Roof INS Tab: Added formula to Workbook name tab to link to field on Ref Tab</t>
  </si>
  <si>
    <t>Compressed Air INS Tab: Added the following fields to the inspection tab: Workbook Name and Additional Projects to Inspect</t>
  </si>
  <si>
    <t>Compressed Air INS Tab: Added formula to Workbook name tab to link to field on Ref Tab</t>
  </si>
  <si>
    <t>Kitchen Equipment INS Tab: Added Pre-Inspection and Post-Inspection Radio Buttons</t>
  </si>
  <si>
    <t>Kitchen Equipment INS Tab: Added "Replaced Fuel Type" column to Inspection table</t>
  </si>
  <si>
    <t>Pool Equipment INS Tab: Added the following fields to the inspection tab: Workbook Name and Additional Projects to Inspect</t>
  </si>
  <si>
    <t>Pool Equipment INS Tab: Added formula to Workbook name tab to link to field on Ref Tab</t>
  </si>
  <si>
    <t>Pool Equipment INS Tab: Added Pre-Inspection and Post-Inspection Radio Buttons</t>
  </si>
  <si>
    <t>Lawn Equipment INS Tab: Added the following fields to the inspection tab: Workbook Name and Additional Projects to Inspect</t>
  </si>
  <si>
    <t>LawnEquipment INS Tab: Added formula to Workbook name tab to link to field on Ref Tab</t>
  </si>
  <si>
    <t>Lawn Equipment INS Tab: Added Pre-Inspection and Post-Inspection Radio Buttons</t>
  </si>
  <si>
    <t>Non Road EV Equipment INS Tab: Added the following fields to the inspection tab: Workbook Name and Additional Projects to Inspect</t>
  </si>
  <si>
    <t>Non Road EV Equipment INS Tab: Added formula to Workbook name tab to link to field on Ref Tab</t>
  </si>
  <si>
    <t>Non Road EV Equipment INS Tab: Added Pre-Inspection and Post-Inspection Radio Buttons</t>
  </si>
  <si>
    <t>Version1_Draft1.9</t>
  </si>
  <si>
    <t>All INS Tabs: Formatted all grey cells to be unlocked</t>
  </si>
  <si>
    <t>Lawn and Non Road EV INS Tabs: Corrected formula in quantity cells</t>
  </si>
  <si>
    <t>Pool INS Tab: Added column for Existing Fuel type</t>
  </si>
  <si>
    <t>Kitchen INS Tab: Added Existing Fuel Type Column</t>
  </si>
  <si>
    <t>Cust Info Tab: Custom Checkboc: Added code to alert customer to find Custom App on PSEG site</t>
  </si>
  <si>
    <t xml:space="preserve">Do not use this application for Lighting, Refrigeration, HVAC, and Custom rebates; for HVAC, Refrigeration, and Lighting rebates please visit: </t>
  </si>
  <si>
    <t>If the proposed equipment either does not meet the eligibility requirements or is not listed below, the applicant may still be eligible for a Custom Performance Rebate. Please refer to the Custom Performance Rebate Application found on our website. You may also contact a PSEG Long Island representative or the PSEG Long Island Infoline at 1-800-692-2626.</t>
  </si>
  <si>
    <t>Version1_Draft1.10</t>
  </si>
  <si>
    <t>All Worksheet Tabs - Updated header "If the proposed equipment either does not meet the eligibility requirements or is not listed below, the applicant may still be eligible for a 
Custom Performance Rebate. Please refer to the Custom Performance Rebate Application found on our website. You may also contact a PSEG Long Island representative 
or the PSEG Long Island Infoline at 1-800-692-2626."</t>
  </si>
  <si>
    <t>VFDs cannot be operated in manual mode only</t>
  </si>
  <si>
    <t>Forward curve fans with inlet guide vanes, variable pitch vane axial fans, and code required VFD installations are not eligible for rebate</t>
  </si>
  <si>
    <t xml:space="preserve">VFDs must include a series reactor (inductor choke) in its AC input connections  </t>
  </si>
  <si>
    <t xml:space="preserve">VFDs must control motors rated less than or equal to 200HP </t>
  </si>
  <si>
    <t>Kitchn Equipment Tab: Added data validation to Efficiency Rating Column</t>
  </si>
  <si>
    <t>Cool Roof Tab: Adjusted Rebate formula to reflect "DNQ" instead of "Fail"</t>
  </si>
  <si>
    <t>Pool Equipment Tab: Pool Equipment Table - Added Existing Cover and Installing Cover columns</t>
  </si>
  <si>
    <t>Pool Equipment Tab: Updated formulas for Heat Pump Rebate and Pool Cover Rebate to reflect update in columns</t>
  </si>
  <si>
    <t>Pool Equipment Tab: Equipment Table - AddedModel and MFG columns to table</t>
  </si>
  <si>
    <t>VFD Tab: Added the following language to Eligiblity section -"VFDs must control motors rated less than or equal to 200HP "</t>
  </si>
  <si>
    <t>VFD Tab: Fixed "Application Code" dropdown to include all new application codes</t>
  </si>
  <si>
    <t>VFD INS Tab: Updated formulas on INS Tab to link to worksheet inputs</t>
  </si>
  <si>
    <t>*Equipment must meet or exceed Energy Star requirements -Visit (www.energystar.gov) for additional information
*Cooking Energy Efficiency must meet or exceed 50%</t>
  </si>
  <si>
    <t xml:space="preserve">*Equipment must meet or exceed Energy Star requirements - Visit (www.energystar.gov) for additional information
*Cooking Energy Efficiency must meet or exceed 70% </t>
  </si>
  <si>
    <t>*Equipment must meet or exceed Energy Star requirements - Visit (www.energystar.gov) for additional information
*Cooking Energy Efficiency must meet or exceed 70%</t>
  </si>
  <si>
    <t>*Equipment must meet or exceed Energy Star requirements - Visit (www.energystar.gov) for additional information
*Cooking Energy Efficiency must meet or exceed 80%</t>
  </si>
  <si>
    <t>Version1_Draft1.12</t>
  </si>
  <si>
    <t>Ref Tab: Unlocked Cells linked to Application Type Checkboxes</t>
  </si>
  <si>
    <t>Version1_Draft1.13</t>
  </si>
  <si>
    <t>Ref Tab: Unlocked Cell for Workbook Name</t>
  </si>
  <si>
    <t>Boiler Feed Water Pump</t>
  </si>
  <si>
    <t>Boiler Draft Fan</t>
  </si>
  <si>
    <t>A 3% impedance reactor or greater is required, based upon the horsepower rating of the VFD to be installed</t>
  </si>
  <si>
    <t>Version1_Draft1.14</t>
  </si>
  <si>
    <t>Lawn Equipment Tab- reformatted photos to be in alignment</t>
  </si>
  <si>
    <t>Lawn Equipment Tab: Updated Criteria Language to say "Equipment must be rated for commercial use"</t>
  </si>
  <si>
    <t>Non Road EV Tab: Updated Criteria Language to say "Equipment must be rated for commercial use"</t>
  </si>
  <si>
    <t>VFD Tab: Removed "PSEG Long Island Requires" from the 3% impedenace requirement line</t>
  </si>
  <si>
    <t>Version1_Draft1.15</t>
  </si>
  <si>
    <t>Ref Tab - Added "New Construction (Electric) to Kitchen Fuel Equipment table -Updated Name Manager</t>
  </si>
  <si>
    <t>Kitchen Equipment - "New Constuction (Electric)" selection now vailable under exisiting fuel type column</t>
  </si>
  <si>
    <t>Battery Voltage</t>
  </si>
  <si>
    <t>Lawn Tab - Changed "Voltage" column to "Battery Voltage"</t>
  </si>
  <si>
    <t>Non Road EV Tab - Changed "Voltage" column to "Battery Voltage"</t>
  </si>
  <si>
    <t>Version 1.0</t>
  </si>
  <si>
    <t>Locked up and finalized for release per client approval</t>
  </si>
  <si>
    <t>2019 Commercial Efficiency Program</t>
  </si>
  <si>
    <t>1.1.19_draft_1.0</t>
  </si>
  <si>
    <t>1.1.19</t>
  </si>
  <si>
    <t/>
  </si>
  <si>
    <t>LR410 - LED Lamps - $4 each</t>
  </si>
  <si>
    <t>LR600 - LED Downlights &lt; 1,000 Lumens - $35 each</t>
  </si>
  <si>
    <t>LR610 - LED Downlights &gt; 1,000 Lumens - $35 each</t>
  </si>
  <si>
    <t>LR620 - Recessed LED Retrofit Kits - $20 each</t>
  </si>
  <si>
    <t>LR700 &amp; LR700-P - LED 1 x 4 Linear Panel - $35 each</t>
  </si>
  <si>
    <t>LR710 &amp; LR710-P - LED 2 x 4 Linear Panel - $50 each</t>
  </si>
  <si>
    <t>LR720 &amp; LR720-P - LED 2 x 2 Linear Panel - $35 each</t>
  </si>
  <si>
    <t>LR732 &amp; LR732-P - 2' Linear Ambient LED Luminaire - $15 each</t>
  </si>
  <si>
    <t>LR734 &amp; LR734-P - 4' Linear Ambient LED Luminaire - $30 each</t>
  </si>
  <si>
    <t>LR742 - LED Two Foot Linear Replacements - $4 each</t>
  </si>
  <si>
    <t>LR744 - LED Four Foot Linear Replacements - $5 each</t>
  </si>
  <si>
    <t>LR750 &amp; LR750-P - Retrofit Kits for 2x2 Luminaires - $30 each</t>
  </si>
  <si>
    <t>LR760 &amp; LR760-P - Retrofit Kits for 2x4 Luminaires - $35 each</t>
  </si>
  <si>
    <t>LR810 &amp; LR810-P - LED  Low Bay Fixtures - $30 each</t>
  </si>
  <si>
    <t>LR820 &amp; LR820-P - LED High Bay Fixtures - $100 each</t>
  </si>
  <si>
    <t>Version1.1_Draft1</t>
  </si>
  <si>
    <t>Changed effective date to 6.08.2020 and version to V1.1</t>
  </si>
  <si>
    <t>Cust Info Tab: Changed code associated with Cool Roof button to disable Worksheet and Inspection tabs</t>
  </si>
  <si>
    <t>Cust Info Tab: Changed code in Cool Roof Tab to create a pop up that says "Cool Roof Rebates are no longer available:</t>
  </si>
  <si>
    <t>Version1.1_Draft2</t>
  </si>
  <si>
    <t>Required Documents: Removed Cool Roof Required Documents (Scale Drawing… of Roof Size)</t>
  </si>
  <si>
    <t>Ref Tab: Highlighted Cool Roofs tab references in grey and included a note that the offering was discontinued in June 2020</t>
  </si>
  <si>
    <t>Version1.1</t>
  </si>
  <si>
    <t>Locked and finalized per client approval.</t>
  </si>
  <si>
    <t>Version 1.0_Draft 1.0</t>
  </si>
  <si>
    <t>Development Tab: Updated Version Number, Year, and Effective Date</t>
  </si>
  <si>
    <t>8.26.20</t>
  </si>
  <si>
    <t>Customer Information Tab: Reformatted logo dimensions</t>
  </si>
  <si>
    <t>Customer Information Tab: Reformatted Radial buttons and check boxes</t>
  </si>
  <si>
    <t>Compressed Air Tab: Reformatted Logos and checkboxes</t>
  </si>
  <si>
    <t xml:space="preserve">Section 2 – Storage Tanks </t>
  </si>
  <si>
    <t>Section  - Refrigerated Dryers</t>
  </si>
  <si>
    <t>Section 4 – Air Entraining Nozzle</t>
  </si>
  <si>
    <t>Compressed Air Tab: Added data collection sections for No-Loss Condensate Drains and Air Entraining Nozzle by copying the section for Storage Tanks</t>
  </si>
  <si>
    <t>Section 3 – No-Loss Condensate Drain</t>
  </si>
  <si>
    <t>Compressed Air Tab: Added No-Loss Condensate Drains and Air Entraining Nozzles to the Eligibility Requirements Section of the Tab</t>
  </si>
  <si>
    <t>Total No Loss Condensate Drain Rebate</t>
  </si>
  <si>
    <t>Total Air Entraining Nozzle Rebate</t>
  </si>
  <si>
    <t>Compressed Air Tab: Reformatted "Total Rebate" labels under each section to ensure all text is visible as well as consistant formatting</t>
  </si>
  <si>
    <t>Incentive per Unit</t>
  </si>
  <si>
    <t>Compressed Air Tab: Added space between all the data collection sections on this tab</t>
  </si>
  <si>
    <t>Compressed Air Tab: Under No Loss Condensate Drain &amp; Air Entraining Nozzle sections, we updated column names to remove total storage capacity, compressor CFM, horsepower, and tank ratio. New column names are compressor type, number of units, and annual hours of use. We also renamed "incentive per gallon" to "incentive per unit"</t>
  </si>
  <si>
    <t>Installed Nozzle Flow Rate
(CFM)</t>
  </si>
  <si>
    <t>Compressed Air Tab: Under Air Entraining Nozzle sections, aed column to collect Installed Nozzle Flow Rate (CFM)</t>
  </si>
  <si>
    <t>Air Compressor Types</t>
  </si>
  <si>
    <t>Single-Acting, Air-Cooled Reciprocating</t>
  </si>
  <si>
    <t>Double-Acting Water-Cooled Reciprocating</t>
  </si>
  <si>
    <t>References Tab: Add table for Air Compressor Efficiency</t>
  </si>
  <si>
    <t xml:space="preserve">ProposedEquipment0: Added rows beneath where other air compressor measures are already populating to allow room for new measures </t>
  </si>
  <si>
    <t>Eligible Measures</t>
  </si>
  <si>
    <t>Compressed Air Tab: Rearranged eligibility requirements and data colelction field so each measure section has its own eligibility section</t>
  </si>
  <si>
    <t>Compressors: Eligibility Requirements</t>
  </si>
  <si>
    <t>Refrigerated Dryers: Eligibility Requirements</t>
  </si>
  <si>
    <t>Storage Tanks: Eligibility Requirements</t>
  </si>
  <si>
    <t>Air Entraining Nozzle: Eligibility Requirements</t>
  </si>
  <si>
    <t>8.27.21</t>
  </si>
  <si>
    <t>Version 1.0_Draft 1.1</t>
  </si>
  <si>
    <t>Version 1.0_Draft 1.2</t>
  </si>
  <si>
    <t>References Tab: Updated Air Compressor Efficiency Table to remove multiple references to term "compressor"</t>
  </si>
  <si>
    <t>Compressed Air Tab: added drop down menus for compressor types under the air entraining nozzle and condensate drain sections.</t>
  </si>
  <si>
    <t>Compressed Air Tab: removed conditional formatting from air entraining nozzle and condensate drain sections.</t>
  </si>
  <si>
    <t>ProposedEquipment0: Dragged formulas from other compressor measure down to newly created rows</t>
  </si>
  <si>
    <t>References Tab: Added all deemed values for entrainment nozzles and condensate drains</t>
  </si>
  <si>
    <t>References Tab: Added coincidence factor for entrainment nozzles and condensate drains to net-to-gross factors table</t>
  </si>
  <si>
    <t>ProposedEquipment0: dragged formulas for net-to-gross down to new rows for condensate drains and entrainment nozzles</t>
  </si>
  <si>
    <t>ProposedEquipment0: added new formulas to generate product names for condensate drains and entrainment nozzles</t>
  </si>
  <si>
    <t>9.3.20</t>
  </si>
  <si>
    <t>Version 1.0_Draft 1.3</t>
  </si>
  <si>
    <t>Version 1.0_Draft 1.4</t>
  </si>
  <si>
    <t>Version 1.0_Draft 1.5</t>
  </si>
  <si>
    <t>Compressed Air Tab: updated formul to properly calculate rebtes for condensate drain section</t>
  </si>
  <si>
    <t>Compressed Air Tab: added data validation for number of condensate drains. Maximum of 3 are allowed.</t>
  </si>
  <si>
    <t>Compressed Air Tab: added data validation for hours of use so applicant has to put a whole number greater than 0</t>
  </si>
  <si>
    <t>CA Inspect Tab: Removed formulas related to Refrigerated Dryers and hid those rows</t>
  </si>
  <si>
    <t>CA Inspect Tab: Added two new sections for Condensate Drains and Air Entrainment Nozzles</t>
  </si>
  <si>
    <t>CA Inspect Tab: Linked new sections for Condensate Drains and Air Entrainment Nozzles to the Compressed Air Tab</t>
  </si>
  <si>
    <t>ProposedEquipment0: added formulas for gross and utility gross savings calculations for condensate drains</t>
  </si>
  <si>
    <t>ProposedEquipment0: added formulas for gross and utility gross savings calculations for entrainment nozzles</t>
  </si>
  <si>
    <t>Compressed Air Tab: updated formula to properly calculate rebtes for air entrainment nozzle section</t>
  </si>
  <si>
    <t>Compressed Air Tab: locked all cells from editing except grey cells</t>
  </si>
  <si>
    <t>CA Inspect Tab: locked all cells from editing other than grey cells</t>
  </si>
  <si>
    <t>CA Inspect Tab: cleared inputs and protected sheet</t>
  </si>
  <si>
    <t>Compressed Air Tab: cleared inputs and protected sheet</t>
  </si>
  <si>
    <t>Manual Dishwashing Equipment</t>
  </si>
  <si>
    <t>Pre-Rinse Spray Valve</t>
  </si>
  <si>
    <t>Kitchen Equipment: added section for Manual Dishwashing Equipment and added a row beneath this for Pre-Rinse Spray Valve data entry</t>
  </si>
  <si>
    <t>Kitchen Equipment: added data entry field with drop down menu for Hot Water Heating Source</t>
  </si>
  <si>
    <t>Kitchen Equipment: added eligibility criteria for pre-rinse spray valves</t>
  </si>
  <si>
    <t>Kitchen Equipment: updated rebate value for pre-rinse spray valve to $80</t>
  </si>
  <si>
    <t>References Tab: Added deemed value inputs for pre-rinse spray valve calculations</t>
  </si>
  <si>
    <t>Kitchen Equipment: added data validation to pre-risne spray valve ounce-force field</t>
  </si>
  <si>
    <t>Kitchen Equipment: added another column under additional attributes to qualify product class of pre-risne spray valve by ounce-force</t>
  </si>
  <si>
    <t>Kitchen Equipment: added data validation to efficiency rate field under pre-rinse spray valves and also updated formatting so extra decimals are visible, as number entered into this field must be less than 1</t>
  </si>
  <si>
    <t>Kitchen Equipment: updated drop down menu for water heating field under pre-rinse spray valves</t>
  </si>
  <si>
    <t>Kitchen Equipment: updated formulas to allow rebate to populate under the right circumstances for pre-rinse spray vavle</t>
  </si>
  <si>
    <t>KE Inspect: added row for pre-rinse spray valve data to populate</t>
  </si>
  <si>
    <t>KE Inspect: locked all cells from editing other than grey cells</t>
  </si>
  <si>
    <t>Kitchen Equipment: locked all cells from editing other than grey cells</t>
  </si>
  <si>
    <t>9.4.20</t>
  </si>
  <si>
    <t>ProposedEquipment0: added formulas to allow measure codes to populate on Prop0 from References Tab for Condensate drains and entrainment nozzles</t>
  </si>
  <si>
    <t>ProposedEquipment0: Added row for pre rinse spray valve beneath all other measures, as there is no existing kitchen equipment section. This should help ease updates to Master Internal Prop0</t>
  </si>
  <si>
    <t>References Tab: Added coincidence factor for Pre-Rinse Spray Valve to net-to-gross factors table</t>
  </si>
  <si>
    <t>ProposedEquipment0: populated fields for pre-rinse spray valve by dragging down formulas from other rows and updating formulas where needed</t>
  </si>
  <si>
    <t>9.6.20</t>
  </si>
  <si>
    <t>Version 1.0_Draft 1.6</t>
  </si>
  <si>
    <t>Kitchen Equipment: updated Total Rebate Amount field in L28 to include rebates for new measures</t>
  </si>
  <si>
    <t>Compressed Air: updated total rebate field to include rebates for new measures</t>
  </si>
  <si>
    <t>Kitchen Equipment: removed WaterSense &amp; ounce-force language from eligibility criteria for pre-rinse spray valve</t>
  </si>
  <si>
    <t>Kitchen Equipment: removed ounce-force input field and merged it with the water heater input field</t>
  </si>
  <si>
    <t>Kitchen Equipment: removed logic from pre-rinse spray valve rebate calculations that referenced ounce force field</t>
  </si>
  <si>
    <t>Saved workbook as .xlsm rather than .xls to ensure proper functioning</t>
  </si>
  <si>
    <t>Customer Information: reformatted radial buttons and check boxes</t>
  </si>
  <si>
    <t>Customer Information: locked tab</t>
  </si>
  <si>
    <t xml:space="preserve">References: reformatted base efficiency screenshot to ensure other references are hidden behind. </t>
  </si>
  <si>
    <t>References: locked tab</t>
  </si>
  <si>
    <t>Compressed Air: removed highlight from condensate drain eligibility</t>
  </si>
  <si>
    <t>Compressed Air: updated eligibility for condensate drains and entrainment nozzles</t>
  </si>
  <si>
    <t>No-Loss Condensate Drain: Eligibility Requirements</t>
  </si>
  <si>
    <t>Each compressed air system receiving a no-loss condensate drain must be listed on its own line.
Customers are eligible for a maximum of 3 no-loss condensate drains per compressed air system.</t>
  </si>
  <si>
    <t>Compressed Air: repaired drop down values for compressor type under the condensate drain and entrainment nozzle sections</t>
  </si>
  <si>
    <t>Compressed Air: removed hours of usage from logic impacting rebate calculations</t>
  </si>
  <si>
    <t>ProposedEquipment0: populating hours of usage from deemed values rather than from worksheet for condensate drains and entrainment nozzles</t>
  </si>
  <si>
    <t>Each compressed air system receiving an air-entraining nozzle must be listed on its own line.
Installed Air Entraining Nozzle must of have a flow rate 13 CFM or less.</t>
  </si>
  <si>
    <t>Compressed Air: removed field for hours of usage from condensate drain section and entraining nozzle section</t>
  </si>
  <si>
    <t>Compressed Air: updated entraining nozzle rebate logic and added data validation to CFM input fields</t>
  </si>
  <si>
    <t>9.7.20</t>
  </si>
  <si>
    <t>Version 1.0_Draft 1.7</t>
  </si>
  <si>
    <t>Kitchen Equipment: reformatted photos</t>
  </si>
  <si>
    <t>Kitchen Equipment: moved manual dishwashing equipment section (pre-rinse spray valve) so it's next to the dishwashers section</t>
  </si>
  <si>
    <t>KE Inspect: updated equipment description to display all relevant data so Inspectors have all the information they need</t>
  </si>
  <si>
    <t>*Customer must have electric water heating in order to qualify for this rebate.
*Equipment efficiency must be lower than 1 gal/min</t>
  </si>
  <si>
    <t>Kitchen Equipment: added data validation to hot food holding cabinet section efficiency fields</t>
  </si>
  <si>
    <t>Kitchen Equipment: updated data validation for pre-rinse spray valve efficiency</t>
  </si>
  <si>
    <t>Kitchen Equipment: updated drop down values for water heating under pre-rinse spray valve section</t>
  </si>
  <si>
    <t>KE Inspect: moved manual dishwashing equipment section (pre-rinse spray valve) so it's next to the dishwashers section</t>
  </si>
  <si>
    <t>Version 1.0_Draft 1.8</t>
  </si>
  <si>
    <t>9.9.20</t>
  </si>
  <si>
    <t>ProposedEquipment0: updated pre-rinse spray valve row so data only populates when quantity is placed on the Kitchen Equipment tab for this measure</t>
  </si>
  <si>
    <t>10.05.20</t>
  </si>
  <si>
    <t>Draft1.9</t>
  </si>
  <si>
    <t>Compressed Air: Added Macro to Check Boxes to Hide/Unhide</t>
  </si>
  <si>
    <t>10.16.20</t>
  </si>
  <si>
    <t>Draft 2.0</t>
  </si>
  <si>
    <t>Customer Information: Added Water Heating Check Box</t>
  </si>
  <si>
    <t>Macro: New Water Heating Macro for Check Box</t>
  </si>
  <si>
    <t>Water Heating Equipment tab Made</t>
  </si>
  <si>
    <t>References: Added Water Heating tab to list of program tabs</t>
  </si>
  <si>
    <t>10.19.20</t>
  </si>
  <si>
    <t>Water Heating Equipment: Added Water heater and conservation measures to check boxes</t>
  </si>
  <si>
    <t>Water Heating Equipment: Added Existing Water Heater space for drop down</t>
  </si>
  <si>
    <t>10.23.20</t>
  </si>
  <si>
    <t>Water Heating References tab added</t>
  </si>
  <si>
    <t>Water Heating References: Assumptions added for Water heating and conservation</t>
  </si>
  <si>
    <t>Water Heating References: Started added ing Water Heater savings</t>
  </si>
  <si>
    <t>10.21.20</t>
  </si>
  <si>
    <t>Draft 2.4</t>
  </si>
  <si>
    <t>Water Heating References: Added Building Types and GPMs</t>
  </si>
  <si>
    <t>Water Heating References: Finalized Water Heating Savings</t>
  </si>
  <si>
    <t>Water Heating References: Added sections for water conservation measures</t>
  </si>
  <si>
    <t>10.28.20</t>
  </si>
  <si>
    <t>Draft 2.5</t>
  </si>
  <si>
    <t>Water Heater References: Added Demand savings for water heaters</t>
  </si>
  <si>
    <t>Water Heating references: Added HVAC interactivity for water heaters</t>
  </si>
  <si>
    <t>10.29.20</t>
  </si>
  <si>
    <t>Draft 2.6</t>
  </si>
  <si>
    <t>Water Heating Equipment: Macro: Fixes check boxes range</t>
  </si>
  <si>
    <t>Water heater equipment: Added Instructions</t>
  </si>
  <si>
    <t>11.03.20</t>
  </si>
  <si>
    <t>Draft 2.7</t>
  </si>
  <si>
    <t>Removed water heating to be stand alone</t>
  </si>
  <si>
    <r>
      <t xml:space="preserve">Note </t>
    </r>
    <r>
      <rPr>
        <i/>
        <sz val="11"/>
        <rFont val="Arial Narrow"/>
        <family val="2"/>
      </rPr>
      <t>- Pre-Rinse Spray Valve can be found on the Water Heating and Conservation Application</t>
    </r>
    <r>
      <rPr>
        <i/>
        <sz val="11"/>
        <color rgb="FFF85208"/>
        <rFont val="Arial Narrow"/>
        <family val="2"/>
      </rPr>
      <t xml:space="preserve"> </t>
    </r>
    <r>
      <rPr>
        <i/>
        <sz val="11"/>
        <rFont val="Arial Narrow"/>
        <family val="2"/>
      </rPr>
      <t xml:space="preserve">: </t>
    </r>
  </si>
  <si>
    <t>11.10.20</t>
  </si>
  <si>
    <t>Draft 2.9</t>
  </si>
  <si>
    <t>Water Conservation Check box message update</t>
  </si>
  <si>
    <t>CFM of Drain</t>
  </si>
  <si>
    <t>11.16.20</t>
  </si>
  <si>
    <t>Draft 3.0</t>
  </si>
  <si>
    <t>Compressed Air: Added Drain CFM to Zero Loss Condensate</t>
  </si>
  <si>
    <t>Draft 3.1</t>
  </si>
  <si>
    <t>11.24.20</t>
  </si>
  <si>
    <t>VFD &amp; Motor  Worksheet</t>
  </si>
  <si>
    <t>VFD: Updated title at the top to read "VFD &amp; Motor Tab"</t>
  </si>
  <si>
    <t>Updated branding/formatting across the top of all public facing tabs</t>
  </si>
  <si>
    <t>VFD Eligibility Requirements</t>
  </si>
  <si>
    <t>Total VFD Rebate Amount:</t>
  </si>
  <si>
    <t>VFD: Renamed "VFD" tab "VFD &amp; Motors"</t>
  </si>
  <si>
    <t>VFD &amp; Motors: Added rows towards top of tab for checkboxes</t>
  </si>
  <si>
    <t>VFD &amp; Motors: relabeled total rebate cell to only account for VFD measures</t>
  </si>
  <si>
    <t>Motor Eligibility Requirements</t>
  </si>
  <si>
    <t>EC Motor: Hydronic Circulator Pump</t>
  </si>
  <si>
    <t>Max Rated Wattage</t>
  </si>
  <si>
    <t>≤ 144 Watts</t>
  </si>
  <si>
    <t>&gt; 144 to ≤ 575 Watts</t>
  </si>
  <si>
    <t>&gt; 575 Watts</t>
  </si>
  <si>
    <t>Rebate per Unit</t>
  </si>
  <si>
    <t>VFD &amp; Motors: added rows below VFD Worksheet for ECM Motor Eligibility Table &amp; Worksheet</t>
  </si>
  <si>
    <t>VFD &amp; Motors: used VFD worksheet &amp; eigibility table to create worksheet and eligibilit ytable for ECM Motors</t>
  </si>
  <si>
    <t>≤144 Watts</t>
  </si>
  <si>
    <t>&gt;575 Watts</t>
  </si>
  <si>
    <t>&gt;144 to ≤ 575 Watts</t>
  </si>
  <si>
    <t>VFD &amp; Motors: added data validation to allow a maximum of 10 ECM motors for each product class</t>
  </si>
  <si>
    <t xml:space="preserve">Motor rebates are for existing building projects only; new construction projects are ineligible. </t>
  </si>
  <si>
    <t>VFD &amp; Motors: added data validation to allow product class dropdown menu</t>
  </si>
  <si>
    <t>References: Added table for ECM motor product classes &amp; associated rebate per unit</t>
  </si>
  <si>
    <t>VFD &amp; Motor: Added logic to motor worksheet to calculate total rebate based on prodcut class and quantity</t>
  </si>
  <si>
    <t>Customer Information: removed extra border next to date field for contractor signature</t>
  </si>
  <si>
    <t>VFD &amp; Motor: Updated Inspection Check Box to read "VFD &amp; Motor Inspection"</t>
  </si>
  <si>
    <t>11.25.20</t>
  </si>
  <si>
    <t>VFD &amp; Motor: Updated Code in the 2nd row to reflect new name of the tab</t>
  </si>
  <si>
    <t>VFD Inspect: changed name of tab to "VFD Motor Inspect"</t>
  </si>
  <si>
    <t>11.26.20</t>
  </si>
  <si>
    <t>Draft3.2</t>
  </si>
  <si>
    <t>Customer Information: Updated VFD Checkbox so it reads VFD &amp; Motors</t>
  </si>
  <si>
    <t>VFD &amp; Motors</t>
  </si>
  <si>
    <t>References: renamed VFD under application type in cell B35 to VFD &amp; Motors</t>
  </si>
  <si>
    <t>VFD &amp; Motors: added "VFD" &amp; "Motors" checkboxes at the top of the tab</t>
  </si>
  <si>
    <t>VFD &amp; Motors: added code to hid rows when corresponding checkbox is unchecked</t>
  </si>
  <si>
    <t>VFD &amp; Motors: update code to hide/unhide rows per checkboxes</t>
  </si>
  <si>
    <t>VFD &amp; Motors: renamed check boxes at top of tab to match eligible measures</t>
  </si>
  <si>
    <t>Draft3.3</t>
  </si>
  <si>
    <t>11.28.2020</t>
  </si>
  <si>
    <t>Draft3.4</t>
  </si>
  <si>
    <t>VFD &amp; Motors INS Tab: Unlocked INS form</t>
  </si>
  <si>
    <t>VFD &amp; Motors: Unhid column R for improved formatting</t>
  </si>
  <si>
    <t>VFD Motor Inspect: Labeled current measure tables as "VFD"</t>
  </si>
  <si>
    <t>VFD Motor Inspect: Added tables for active ECM Measures</t>
  </si>
  <si>
    <t>VFD Motor Inspect: Added formulas linking measures from VFD Motors tab to VFD Motors Inspect tab</t>
  </si>
  <si>
    <t>VFD Motor Inspect: Centere aligned active autoamtic inputs in white cells</t>
  </si>
  <si>
    <t>VFD Motors Inspect: Unhid column N for improved formatting</t>
  </si>
  <si>
    <t>11.29.20</t>
  </si>
  <si>
    <t>Draft3.5</t>
  </si>
  <si>
    <t>CA Inspect: Reformatted Tables</t>
  </si>
  <si>
    <t>Required Documents: Realigned check boxes</t>
  </si>
  <si>
    <t>12.02.20</t>
  </si>
  <si>
    <t>Draft4</t>
  </si>
  <si>
    <t>VFD Motors: Updated dropdown for ECM selection to include data validation drop-down list tied to References Tab ECM table</t>
  </si>
  <si>
    <t>Select…</t>
  </si>
  <si>
    <t>12.03.20</t>
  </si>
  <si>
    <t>Draft 5</t>
  </si>
  <si>
    <t>Ref Tab: Project Type Table  - Added "Select…" and updated EC-NB Name Manager</t>
  </si>
  <si>
    <t>Cust Info Tab: Removed project type radio buttons and replaced with drop-down (Name Manager EC-NB - Data Validation)</t>
  </si>
  <si>
    <t>Organzation Type</t>
  </si>
  <si>
    <t>Government</t>
  </si>
  <si>
    <t>Not Incorporated</t>
  </si>
  <si>
    <t>Incorporated</t>
  </si>
  <si>
    <t>Not for Profit</t>
  </si>
  <si>
    <t>Cust Info Tab: Remove Building Ty[pe Radio buttons and replaced with drop down(Name Manager - Referncing Cells G48-G61 on Ref tab)</t>
  </si>
  <si>
    <t>Ref Tab: Added Org Type Table beginning in Cell E10 - Added to Name Manager</t>
  </si>
  <si>
    <t>Cust Info Tab; Removed Org Type radio buttons and replaced with Drop Down - Name Manager Org Type</t>
  </si>
  <si>
    <t>Ref Tab: Updated formula for Building Type in Cell E46 to link to Building Tytpe Dropdown on Cust Info Tab</t>
  </si>
  <si>
    <t>CA Inspect: Update formula for Condensate Annual Hours to link to Annual Hours on Ref Tab</t>
  </si>
  <si>
    <t>Cust Info Tab: Removed Water Conservation Checkbox and Cool Roof Checkbox</t>
  </si>
  <si>
    <t>Guidelines Tab: Updated effctive date to 1/01 and also added language about submitting app through Lead Partner Portal</t>
  </si>
  <si>
    <t>12.09.20</t>
  </si>
  <si>
    <t>Draft 6</t>
  </si>
  <si>
    <t>FD Tab - Renamed to VFD Motors to allow for Macro Transfew</t>
  </si>
  <si>
    <t>12.10.20</t>
  </si>
  <si>
    <t>Draft6.2</t>
  </si>
  <si>
    <t>Ref Tab: Updated Line losses (7.19 for d and 5.67 for e)</t>
  </si>
  <si>
    <t>12.22.20</t>
  </si>
  <si>
    <t>Draft7</t>
  </si>
  <si>
    <t>VFD Motors Tab: Updated VBA code to account for update in tab Name to VFD Motor</t>
  </si>
  <si>
    <t>Select "Max Rated Wattage" from dropdown and enter quantity</t>
  </si>
  <si>
    <t>VFD Motors Tab: Added data validation message to Quantity cella alerting customer of quantity of 1 per line</t>
  </si>
  <si>
    <t>VFD Motors Tab: Added data validation message to HP Controlled cells alerting customer of HP requirement</t>
  </si>
  <si>
    <t>VFD Motors Tab: Reworded ECM eligibility items</t>
  </si>
  <si>
    <t>Compressed Air: Updated data validation for Nozzle Flow rate to Whole number between 0 and 13</t>
  </si>
  <si>
    <t>Kitchen Equip: Added Numeric data validation to No of Pans and Griddle size cells</t>
  </si>
  <si>
    <t>12.28.20</t>
  </si>
  <si>
    <t>Version1.0</t>
  </si>
  <si>
    <t>Locked and Finalized for 2021 Launch</t>
  </si>
  <si>
    <t>10.22.21</t>
  </si>
  <si>
    <t>Version1_Draft1</t>
  </si>
  <si>
    <t>Dev Tab: Updated Program Year, Effective Date, and Version</t>
  </si>
  <si>
    <t>Ref Tab: Reviewed Commercial Kitchen Equipment</t>
  </si>
  <si>
    <t>Kitchen Demand Ventilation Control</t>
  </si>
  <si>
    <t>Horsepower of Exhaust Fan</t>
  </si>
  <si>
    <t>10.26.21</t>
  </si>
  <si>
    <t>Version1-Draft2</t>
  </si>
  <si>
    <t>Kitchen Equipment Tab: Added rows to workbook to add Kitchen Demand Control Ventilation measures</t>
  </si>
  <si>
    <t>Kitchen Equipment INS Tab: Added rows for Kitchen Demand Control Ventilation</t>
  </si>
  <si>
    <t>Motor Belt Replacement</t>
  </si>
  <si>
    <t>Belt Type</t>
  </si>
  <si>
    <t>Notched Belt</t>
  </si>
  <si>
    <t>Motor Belt Eligibility Requirements</t>
  </si>
  <si>
    <t xml:space="preserve">Motor Belt rebates are for existing building projects only; new construction projects are ineligible. </t>
  </si>
  <si>
    <t>Select "Belt Type" from dropdown and enter quantity</t>
  </si>
  <si>
    <t>10.27.21</t>
  </si>
  <si>
    <t>Version1_Draft3</t>
  </si>
  <si>
    <t>Ref Tab: Added measue table for Motor Belt Replacements</t>
  </si>
  <si>
    <t>Ref tab: Added Name Manager "Belt Type"</t>
  </si>
  <si>
    <t>Synchronous Belt</t>
  </si>
  <si>
    <t xml:space="preserve">VFD Tab: Added section under ECMs to account for Motor Belts </t>
  </si>
  <si>
    <t>VFD Tab: Updated code to include Motor Belt rows in "Motors" checbox</t>
  </si>
  <si>
    <t>Horsepower per Motor</t>
  </si>
  <si>
    <t>Elevator Modernization Worksheet</t>
  </si>
  <si>
    <t>Elevator Modernization Requirements</t>
  </si>
  <si>
    <t>* Elevator Modernization is intended to replace a Motor Generator set or Silicon-Controlled Rectifier (SCR) Drives with Pulse Width Modulation (PWM) Drives or Variable Voltage/Variable Frequency (VVVF) Drives</t>
  </si>
  <si>
    <t>Motor Generator Set  Horsepower</t>
  </si>
  <si>
    <t>Installed Drive Efficiency</t>
  </si>
  <si>
    <t>10.29.21</t>
  </si>
  <si>
    <t>Elevator Modernization Tab: Started building out tab</t>
  </si>
  <si>
    <t>Elevator Modernization</t>
  </si>
  <si>
    <t>11.04.21</t>
  </si>
  <si>
    <t>Version1_Draft5</t>
  </si>
  <si>
    <t>Cust Info Tab: Added checkbox and Code for Elevator Modernization Tab</t>
  </si>
  <si>
    <t>Elevator Inspect Tab: Added Tab - Needs work!</t>
  </si>
  <si>
    <t>Kitchen Equiment Tab: Added Description to Kitchen Demand Control measure</t>
  </si>
  <si>
    <t>Geared System</t>
  </si>
  <si>
    <t>Gearless System</t>
  </si>
  <si>
    <t>Hours</t>
  </si>
  <si>
    <t>LF Motor Idle</t>
  </si>
  <si>
    <t>Idling Factor</t>
  </si>
  <si>
    <t>Timer Incorporated</t>
  </si>
  <si>
    <t>No Timer</t>
  </si>
  <si>
    <t>Unknown</t>
  </si>
  <si>
    <t>11.05.21</t>
  </si>
  <si>
    <t>Ref Tab: Added factor tables for Elevator Modernization from 2022 PSEG/DSA TRM</t>
  </si>
  <si>
    <t>LF Motor Run</t>
  </si>
  <si>
    <t>Variable Voltage Variable Frequency Drive (VVVF)</t>
  </si>
  <si>
    <t>Silicon Controlled Rectifier Drive (SCR6)</t>
  </si>
  <si>
    <t>Silicon Controlled Rectifier Drive (SCR12)</t>
  </si>
  <si>
    <t>Pulse Width Modulation Drive (PWM)</t>
  </si>
  <si>
    <t>Existing System Type</t>
  </si>
  <si>
    <t>Proposed System Type</t>
  </si>
  <si>
    <t>Elevator Tab: Split worksheet into two tables - 1 for Motor Generator Baselin and 1 for Drive Baseline</t>
  </si>
  <si>
    <t>Elevator Tab: Added Name Manager Data Validation to fields where dropdown is required</t>
  </si>
  <si>
    <t>Existing Motor Efficiency</t>
  </si>
  <si>
    <t>Existing Drive Efficiency</t>
  </si>
  <si>
    <t>Proposed Motor Efficiency</t>
  </si>
  <si>
    <t>Proposed Drive Efficiency</t>
  </si>
  <si>
    <t>Proposed Capacity of Car Installed (lbs)</t>
  </si>
  <si>
    <t>Proposed Idling Factor</t>
  </si>
  <si>
    <t>Proposed Rated Top Velocity of Car</t>
  </si>
  <si>
    <t>Existing Capacity of Car Installed (lbs)</t>
  </si>
  <si>
    <t>Proposed Rated Top Velocity of Car (Foot/Min)</t>
  </si>
  <si>
    <t>Existing Rated Top Velocity of Car (Foot/Min)</t>
  </si>
  <si>
    <t>Proposed Regenerative Breaking</t>
  </si>
  <si>
    <t>Yes</t>
  </si>
  <si>
    <t>No</t>
  </si>
  <si>
    <t>11.11.21</t>
  </si>
  <si>
    <t>Version1_Draft8.1</t>
  </si>
  <si>
    <t>Ref Tab: Added addiitonal factors for Elevator Modernization</t>
  </si>
  <si>
    <t>*For Motor-Generator Retrofit, complete the first worksheet table</t>
  </si>
  <si>
    <t>*For SCR Drive or PWM Drive Retrofit, complete the second worksheet table</t>
  </si>
  <si>
    <t>Elevator Modernization - Motor Generator Retrofit</t>
  </si>
  <si>
    <t>Installed Gear Efficiency</t>
  </si>
  <si>
    <t>Existing Gear Efficiency</t>
  </si>
  <si>
    <t>Baseline Drive Efficieny</t>
  </si>
  <si>
    <t>Existing Rated Top Velocity of Car</t>
  </si>
  <si>
    <t>OCW_EE</t>
  </si>
  <si>
    <t>OCW_Base</t>
  </si>
  <si>
    <t>LF_Peak</t>
  </si>
  <si>
    <t>EFF_Hoist</t>
  </si>
  <si>
    <t>LF Avg</t>
  </si>
  <si>
    <t>EFF_Regen</t>
  </si>
  <si>
    <t>F_Regen</t>
  </si>
  <si>
    <t>Regen_SF</t>
  </si>
  <si>
    <t>HP to kW Conversion</t>
  </si>
  <si>
    <t>Eff_Base</t>
  </si>
  <si>
    <t>Eff_EE</t>
  </si>
  <si>
    <t>Summer Peak kW</t>
  </si>
  <si>
    <t>kWh Base</t>
  </si>
  <si>
    <t>kWh EFF</t>
  </si>
  <si>
    <t>kWh Regen</t>
  </si>
  <si>
    <t>EE kWh</t>
  </si>
  <si>
    <t xml:space="preserve">BE kWh </t>
  </si>
  <si>
    <t>EE MMBTU</t>
  </si>
  <si>
    <t>BE MMBTU</t>
  </si>
  <si>
    <t>Total MMBTU</t>
  </si>
  <si>
    <t>EE CO2</t>
  </si>
  <si>
    <t>BE CO2</t>
  </si>
  <si>
    <t>Total CO2</t>
  </si>
  <si>
    <t>R_Regen</t>
  </si>
  <si>
    <t>Worksheet Tab: Updated worksheet tables to include all customer fields required for calculation</t>
  </si>
  <si>
    <t>Calculations Tab: Added Tab - Required for Elevator Modernization since rebate is based on EE kWh Saved</t>
  </si>
  <si>
    <t>If customer has participated in any other state or utility sponsored rebate program, related to the technology in this application, please contact a PSEG Long Island Representative to determine whether the project is also eligible under this program.</t>
  </si>
  <si>
    <t>Guidelines Tab: Added If customer has participated in any other state or utility sponsored rebate program, related to the technology in this application, please contact a PSEG Long Island Representative to determine whether the project is also eligible under this program.</t>
  </si>
  <si>
    <t>Guidelines Tab: Updated effective dates</t>
  </si>
  <si>
    <t>Total Requested Rebate:</t>
  </si>
  <si>
    <t>11.12.21</t>
  </si>
  <si>
    <t>Version1_Draft9</t>
  </si>
  <si>
    <t>Worksheet Tab: Added total rebate fields to both worksheet tables</t>
  </si>
  <si>
    <t>11.15.21</t>
  </si>
  <si>
    <t>Version1_Draft10</t>
  </si>
  <si>
    <t>Elevator Tab: Added data validation and numeric formatting</t>
  </si>
  <si>
    <t>Elevator Inspection Tab: Added Tab and updated with existing and proposed information</t>
  </si>
  <si>
    <t>Total EC Motor Rebate Amount:</t>
  </si>
  <si>
    <t>Total Motor Belt Rebate Amount:</t>
  </si>
  <si>
    <t>11.22.21</t>
  </si>
  <si>
    <t>VFD Tab: Removed Data Validation from Motor Belt Table</t>
  </si>
  <si>
    <t>VFD Tab: Added Total rebate tables for ECM and Motors</t>
  </si>
  <si>
    <t>Cust Info Tab: Corrected Hide/Unhide code for Elevator checkbox</t>
  </si>
  <si>
    <t>*If interested in Mulitfamily project, please refer to the Multifamily application found on the PSEG Long Island website</t>
  </si>
  <si>
    <t>Elevator Mod Tab: Changed data field to a % for Motor Efficiency cells</t>
  </si>
  <si>
    <t>Elevator Mod Tab: Added additional requirements to include building must be Office Building or MF building</t>
  </si>
  <si>
    <t>Ref Tab; Updated Hours for Elevat Mod to 2750 per NYS TRM</t>
  </si>
  <si>
    <t xml:space="preserve">Calcs Tab: Corrected kWh base formula for SCR/PWM </t>
  </si>
  <si>
    <t>Calcs Tab: Corrected Summer Peak kW formula</t>
  </si>
  <si>
    <t>* Elevator Modernization is eligible in existing building only scenarios</t>
  </si>
  <si>
    <t>Version1_Draft11</t>
  </si>
  <si>
    <t>Version1_Draft12</t>
  </si>
  <si>
    <t>11.29.21</t>
  </si>
  <si>
    <t>Elevator Tab: Removed language specoifying only Offices and MF buildings are eligible (DSA said we do not have to limit building type)</t>
  </si>
  <si>
    <t>SCR/PWM Drive Horsepower</t>
  </si>
  <si>
    <t>Elevator Tab: Updated first data cell in second table to reflect "SCR/PWM Drive Horsepower"</t>
  </si>
  <si>
    <t>Elevator Modernization - Drive Retrofit</t>
  </si>
  <si>
    <t>Calcs Tab: Corrected kWh Base and kW formulas for elevator Modernization</t>
  </si>
  <si>
    <t>Not Applicable</t>
  </si>
  <si>
    <t>Elevator Tab: Made the "Existing Drive" Dropdown for the Motor Gen Table "Not  Applicable" - There isn't an existing Drive in Motor Gen Retrofits</t>
  </si>
  <si>
    <t xml:space="preserve">Calcs Tab: Removed the formula for the Existig Baseline Drive in the Motor Gen Table </t>
  </si>
  <si>
    <t xml:space="preserve">Calcs Tab: Removed the Existing Baseline Drive cell in the formula for EFF Base in the Motor Gen Table </t>
  </si>
  <si>
    <t>Draft14</t>
  </si>
  <si>
    <t>Kitchen worksheet : grammar updates</t>
  </si>
  <si>
    <t>*Must be replacing a kitchen exhaust hood fan with manual or automatic on/off control and constant volume exhaust fans
*Existing building only</t>
  </si>
  <si>
    <t>12.13.21</t>
  </si>
  <si>
    <t>Draft15</t>
  </si>
  <si>
    <t>Calcs Tab: Pulled down formula for kWh Base in Drive table</t>
  </si>
  <si>
    <t>Elevator Tab: Added "IfError" to total rebate formula to avoid Value error popping up</t>
  </si>
  <si>
    <t>12.17.21</t>
  </si>
  <si>
    <t>Draft16</t>
  </si>
  <si>
    <t>All Tab: Updated PSEG Logos per Utility Marketing</t>
  </si>
  <si>
    <t>12.22.21</t>
  </si>
  <si>
    <t>Version1</t>
  </si>
  <si>
    <t>Locked and finalized app per PSEG Approval</t>
  </si>
  <si>
    <t>*Equipment must be replacing fossil fuel equipment
*Equipment must be rated for commercial use
*Equipment must be battery operated
*Equipment should be charged during off-peak hours
*Equipment purchased must include battery and battery charger</t>
  </si>
  <si>
    <t>4.13.22</t>
  </si>
  <si>
    <t>V1.1_Draft1</t>
  </si>
  <si>
    <t>Non Roav EV Tab: Added "Equipment must be replacing fossil fuel" to eligibility criteria</t>
  </si>
  <si>
    <t>Lawn Equipment Tab: Added "Equipment must be replacing fossil fuel" to eligibility criteria</t>
  </si>
  <si>
    <t>4.19.22</t>
  </si>
  <si>
    <t>V1.1_Draft2</t>
  </si>
  <si>
    <t>Guidelines - Removed 90 day pre-approval for BE equipment and reworded to reflect 180 days</t>
  </si>
  <si>
    <t>5.2.22</t>
  </si>
  <si>
    <t>V1.1_Draft3</t>
  </si>
  <si>
    <t xml:space="preserve">VFDS and Motors Tab: Removed language related to 100HP Min for Compressors. This is no longer a requirement per NYS TRM </t>
  </si>
  <si>
    <t>VFDS and Motors Tab: Updated Rebate Calc to remove 100HP clause</t>
  </si>
  <si>
    <t>1.0_draft1</t>
  </si>
  <si>
    <t>10.20.22</t>
  </si>
  <si>
    <t>Development: created new draft version for 2023 program year</t>
  </si>
  <si>
    <t>Rebate Payment Method</t>
  </si>
  <si>
    <t>Rebate Payment Method:</t>
  </si>
  <si>
    <t>Check to Customer</t>
  </si>
  <si>
    <t>Assigned to Contractor</t>
  </si>
  <si>
    <t>References: added selections for rebate payment options</t>
  </si>
  <si>
    <t>Customer Information added dropdown options for rebate payment method</t>
  </si>
  <si>
    <t>Guidelines: updated dates to 2023</t>
  </si>
  <si>
    <t>References: updated elevator modernization inputs to reflect latest NYS trm</t>
  </si>
  <si>
    <t xml:space="preserve">For Online Submissions: </t>
  </si>
  <si>
    <t>www.pseglinyportal.com</t>
  </si>
  <si>
    <t>Please note, you may also complete and submit project applications and documents through the Online Application found in the Lead Partner Portal</t>
  </si>
  <si>
    <t>Guidelines: added language on contractors using lead partner portal</t>
  </si>
  <si>
    <t>draft3</t>
  </si>
  <si>
    <t>draft2</t>
  </si>
  <si>
    <t>draft4</t>
  </si>
  <si>
    <t>Guidelines: added language related to possibility of pre-inspection</t>
  </si>
  <si>
    <t>All projects are subject to Pre-Inspection and Post-inspection.</t>
  </si>
  <si>
    <t>*For HVAC, Lighting, Custom, and Refrigeration Rebates please visit https://www.psegliny.com/businessandcontractorservices/businessandcommercialsavings</t>
  </si>
  <si>
    <t>draft5</t>
  </si>
  <si>
    <t>Customer Information: updated link to commercial rebates webpage</t>
  </si>
  <si>
    <t>11.15.22</t>
  </si>
  <si>
    <t>https://www.psegliny.com/businessandcontractorservices/businessandcommercialsavings</t>
  </si>
  <si>
    <t>Guidelines: updated link to commercial rebates webpage</t>
  </si>
  <si>
    <t>11.21.22</t>
  </si>
  <si>
    <t>Draft6</t>
  </si>
  <si>
    <t>Updated coded for Elevator Modenrization checkbox hide/unhide (Found in VBA Modeul 7)</t>
  </si>
  <si>
    <t>12.15.22</t>
  </si>
  <si>
    <t>Customer Information: extended colum widths to allow text beneath application type checkboxes to be legible.</t>
  </si>
  <si>
    <t>Customer Information: added asteriks to the applications type checkboxes where the text is application</t>
  </si>
  <si>
    <t>Customer Information: removed checkbox for contractor assignment</t>
  </si>
  <si>
    <t>1.3.23</t>
  </si>
  <si>
    <t>Locked and final per client approval</t>
  </si>
  <si>
    <t>8.28.23</t>
  </si>
  <si>
    <t>V1.0_Draft 1</t>
  </si>
  <si>
    <t>2024 Version 1.0 Created</t>
  </si>
  <si>
    <t>Guildines: Updated Program Year</t>
  </si>
  <si>
    <t>Cust Info: Kitchen Equipment Checkbox removed and sheet changed to very hidden as per 2023 NYS Appliance Standard Update</t>
  </si>
  <si>
    <t>SB</t>
  </si>
  <si>
    <t xml:space="preserve">Programs </t>
  </si>
  <si>
    <t>Non-Road Electric Vehicles</t>
  </si>
  <si>
    <t>No Loss Condensate Drain</t>
  </si>
  <si>
    <t>Air Entraining Nozzle</t>
  </si>
  <si>
    <t>Eligible Measures:</t>
  </si>
  <si>
    <r>
      <rPr>
        <i/>
        <sz val="12"/>
        <color rgb="FF142C41"/>
        <rFont val="Arial Narrow"/>
        <family val="2"/>
      </rPr>
      <t>Eligibility Requirements &amp; Worksheet  -</t>
    </r>
    <r>
      <rPr>
        <i/>
        <sz val="12"/>
        <color indexed="53"/>
        <rFont val="Arial Narrow"/>
        <family val="2"/>
      </rPr>
      <t xml:space="preserve"> </t>
    </r>
    <r>
      <rPr>
        <i/>
        <sz val="12"/>
        <rFont val="Arial Narrow"/>
        <family val="2"/>
      </rPr>
      <t xml:space="preserve">Please check the boxes for the Compressed Air Measures you would like to submit in this application. That section will appear with grey boxes that need to be filled in to complete the application and display an estimated rebate value. </t>
    </r>
  </si>
  <si>
    <r>
      <rPr>
        <i/>
        <sz val="11"/>
        <color rgb="FF142C41"/>
        <rFont val="Arial Narrow"/>
        <family val="2"/>
      </rPr>
      <t>Eligibility Table &amp; Worksheet</t>
    </r>
    <r>
      <rPr>
        <i/>
        <sz val="11"/>
        <color indexed="53"/>
        <rFont val="Arial Narrow"/>
        <family val="2"/>
      </rPr>
      <t xml:space="preserve"> </t>
    </r>
    <r>
      <rPr>
        <i/>
        <sz val="11"/>
        <rFont val="Arial Narrow"/>
        <family val="2"/>
      </rPr>
      <t>- Fill in gray shaded areas with project information to determine rebate</t>
    </r>
  </si>
  <si>
    <r>
      <rPr>
        <b/>
        <i/>
        <sz val="16"/>
        <color rgb="FF142C41"/>
        <rFont val="Arial Narrow"/>
        <family val="2"/>
      </rPr>
      <t>Elevator Modernization Worksheet</t>
    </r>
    <r>
      <rPr>
        <i/>
        <sz val="12"/>
        <color indexed="30"/>
        <rFont val="Arial Narrow"/>
        <family val="2"/>
      </rPr>
      <t xml:space="preserve"> (Motor-Generator Retrofit) </t>
    </r>
    <r>
      <rPr>
        <i/>
        <sz val="11"/>
        <rFont val="Arial Narrow"/>
        <family val="2"/>
      </rPr>
      <t xml:space="preserve">- </t>
    </r>
    <r>
      <rPr>
        <i/>
        <sz val="12"/>
        <rFont val="Arial Narrow"/>
        <family val="2"/>
      </rPr>
      <t>Fill in the gray shaded areas with project information</t>
    </r>
  </si>
  <si>
    <r>
      <rPr>
        <b/>
        <i/>
        <sz val="16"/>
        <color rgb="FF142C41"/>
        <rFont val="Arial Narrow"/>
        <family val="2"/>
      </rPr>
      <t>Elevator Modernization Worksheet</t>
    </r>
    <r>
      <rPr>
        <i/>
        <sz val="12"/>
        <color indexed="30"/>
        <rFont val="Arial Narrow"/>
        <family val="2"/>
      </rPr>
      <t xml:space="preserve"> (SCR Drive or PWM Drive Retrofit) </t>
    </r>
    <r>
      <rPr>
        <i/>
        <sz val="11"/>
        <rFont val="Arial Narrow"/>
        <family val="2"/>
      </rPr>
      <t xml:space="preserve">- </t>
    </r>
    <r>
      <rPr>
        <i/>
        <sz val="12"/>
        <rFont val="Arial Narrow"/>
        <family val="2"/>
      </rPr>
      <t>Fill in the gray shaded areas with project information</t>
    </r>
  </si>
  <si>
    <t>VFD's</t>
  </si>
  <si>
    <t>Motors</t>
  </si>
  <si>
    <r>
      <rPr>
        <i/>
        <sz val="16"/>
        <color rgb="FF142C41"/>
        <rFont val="Arial Narrow"/>
        <family val="2"/>
      </rPr>
      <t>VFD Worksheet</t>
    </r>
    <r>
      <rPr>
        <i/>
        <sz val="12"/>
        <color indexed="30"/>
        <rFont val="Arial Narrow"/>
        <family val="2"/>
      </rPr>
      <t xml:space="preserve">  </t>
    </r>
    <r>
      <rPr>
        <i/>
        <sz val="11"/>
        <rFont val="Arial Narrow"/>
        <family val="2"/>
      </rPr>
      <t xml:space="preserve">- </t>
    </r>
    <r>
      <rPr>
        <i/>
        <sz val="12"/>
        <rFont val="Arial Narrow"/>
        <family val="2"/>
      </rPr>
      <t>Fill in the gray shaded areas with project information</t>
    </r>
  </si>
  <si>
    <r>
      <rPr>
        <b/>
        <i/>
        <sz val="16"/>
        <color rgb="FF142C41"/>
        <rFont val="Arial Narrow"/>
        <family val="2"/>
      </rPr>
      <t>Motor Worksheet</t>
    </r>
    <r>
      <rPr>
        <b/>
        <i/>
        <sz val="12"/>
        <color indexed="30"/>
        <rFont val="Arial Narrow"/>
        <family val="2"/>
      </rPr>
      <t xml:space="preserve"> </t>
    </r>
    <r>
      <rPr>
        <i/>
        <sz val="12"/>
        <color indexed="30"/>
        <rFont val="Arial Narrow"/>
        <family val="2"/>
      </rPr>
      <t xml:space="preserve"> </t>
    </r>
    <r>
      <rPr>
        <i/>
        <sz val="11"/>
        <rFont val="Arial Narrow"/>
        <family val="2"/>
      </rPr>
      <t xml:space="preserve">- </t>
    </r>
    <r>
      <rPr>
        <i/>
        <sz val="12"/>
        <rFont val="Arial Narrow"/>
        <family val="2"/>
      </rPr>
      <t>Fill in the gray shaded areas with project information</t>
    </r>
  </si>
  <si>
    <t xml:space="preserve">Application Type:
</t>
  </si>
  <si>
    <t>9.26.23</t>
  </si>
  <si>
    <t>V1.0_Draft 2</t>
  </si>
  <si>
    <t>Formatting and colring changed across all tabs</t>
  </si>
  <si>
    <t>All checkboxes removed &amp; VBA commented out</t>
  </si>
  <si>
    <t>10.30.23</t>
  </si>
  <si>
    <t>V1.0_Draft3</t>
  </si>
  <si>
    <t>Compressed Air Tab: Updated formulas to calculate incentive after last data entry input complete for each measure</t>
  </si>
  <si>
    <t>The compliance condition for compressors is an oil-flooded, rotary screw compressor utilized in a single compressor system meeting the requirements of ISO Standard 8573.1 with variable speed drive if variable displacement capacity control and a properly sized air receiver</t>
  </si>
  <si>
    <t>Flow controller must be used to maintain 5-10 psi pressure difference between receiver and distribution system</t>
  </si>
  <si>
    <t>Compressed Air Tab: Updated compressor guidelines per NYS TRM v 10 update</t>
  </si>
  <si>
    <t>psig</t>
  </si>
  <si>
    <t>11.6.23</t>
  </si>
  <si>
    <t>V1_D5</t>
  </si>
  <si>
    <t>Compressed Air Tab: Added field for PSIG to calculate CFM Baseline</t>
  </si>
  <si>
    <t>V1</t>
  </si>
  <si>
    <t>Customer Information Tab</t>
  </si>
  <si>
    <t>Compressed Air Tab</t>
  </si>
  <si>
    <t>VFD Motors Tab</t>
  </si>
  <si>
    <t>7.22.24</t>
  </si>
  <si>
    <t>V1_Draft1</t>
  </si>
  <si>
    <t>Deleted Golf Cart from Non Road EV Equipment</t>
  </si>
  <si>
    <t>Reformatted References tab</t>
  </si>
  <si>
    <t>EM</t>
  </si>
  <si>
    <t>Pool Equipment Tab</t>
  </si>
  <si>
    <t>Indoor</t>
  </si>
  <si>
    <t>Outdoor</t>
  </si>
  <si>
    <t>Yes/No</t>
  </si>
  <si>
    <t>Pool # (From Above)</t>
  </si>
  <si>
    <t>Proposed Sytsem Type</t>
  </si>
  <si>
    <t>Elevator Modernization Tab</t>
  </si>
  <si>
    <t>Calculations</t>
  </si>
  <si>
    <t xml:space="preserve">Installed Gear Efficiency </t>
  </si>
  <si>
    <t xml:space="preserve">Baseline Gear Efficiency </t>
  </si>
  <si>
    <t>M-G Set motor load</t>
  </si>
  <si>
    <t>Overweight of Counterbalance</t>
  </si>
  <si>
    <t>OCWee</t>
  </si>
  <si>
    <t>OCWbase</t>
  </si>
  <si>
    <t>Peak Load Factor</t>
  </si>
  <si>
    <t>LF peak</t>
  </si>
  <si>
    <t>Efficiency of Elevator Hoist</t>
  </si>
  <si>
    <t>EffHoist</t>
  </si>
  <si>
    <t xml:space="preserve">Hours </t>
  </si>
  <si>
    <t>Unknown Hours</t>
  </si>
  <si>
    <t>Average Load Factor</t>
  </si>
  <si>
    <t>Lfavg</t>
  </si>
  <si>
    <t>Motor Idle</t>
  </si>
  <si>
    <t>Regenerative Braking Eff</t>
  </si>
  <si>
    <t>EFFregen</t>
  </si>
  <si>
    <t>Regenerative Braking Factor</t>
  </si>
  <si>
    <t>Fregen</t>
  </si>
  <si>
    <t>Regenerative Breaking</t>
  </si>
  <si>
    <t>Conversion Factor</t>
  </si>
  <si>
    <t>HP to KW</t>
  </si>
  <si>
    <t>Per kWh Saved</t>
  </si>
  <si>
    <t>kWh to MMBTU conversion factor</t>
  </si>
  <si>
    <t>7.29.24</t>
  </si>
  <si>
    <t>V1_Draft4</t>
  </si>
  <si>
    <t>All references tab have been updated to neater formatting</t>
  </si>
  <si>
    <t>Relinked all calculations tab to new references tab</t>
  </si>
  <si>
    <t>Added new drop down names for dropboxes</t>
  </si>
  <si>
    <t>Updated Guideline date to 11.04.24</t>
  </si>
  <si>
    <t>Updated version number, year and effective date</t>
  </si>
  <si>
    <t>8.14.24</t>
  </si>
  <si>
    <t>Went through and checked TRM Updates</t>
  </si>
  <si>
    <t>V1_Draft5</t>
  </si>
  <si>
    <t>https://www.nyserda.ny.gov/ny/disadvantaged-communities</t>
  </si>
  <si>
    <t>DAC</t>
  </si>
  <si>
    <t>10.3.24</t>
  </si>
  <si>
    <t>V1_Draft6</t>
  </si>
  <si>
    <t>Fixed the DAC dropdown to say yes or no</t>
  </si>
  <si>
    <t>01.01.2025</t>
  </si>
  <si>
    <t>Project must be started after 01/01/2025 and completed within 180 days for existing buildings and 365 for new construction, where there is a vacant lot at time of application submittal.</t>
  </si>
  <si>
    <t>BEF CF</t>
  </si>
  <si>
    <t>Building Exhaust Fan (Constant Flow)</t>
  </si>
  <si>
    <t>Fan</t>
  </si>
  <si>
    <t>VFD-Fans (Uncontrolled)</t>
  </si>
  <si>
    <t>BEF IV</t>
  </si>
  <si>
    <t>Building Exhaust Fan (Inlet Vane)</t>
  </si>
  <si>
    <t>VFD-Fans (Inlet Vane)</t>
  </si>
  <si>
    <t>BEF OD</t>
  </si>
  <si>
    <t>Building Exhaust Fan (Outlet Damper)</t>
  </si>
  <si>
    <t>VFD-Fans (Outlet Damper)</t>
  </si>
  <si>
    <t>BEF TV</t>
  </si>
  <si>
    <t>CTF CF</t>
  </si>
  <si>
    <t>Cooling Tower Fan (Constant Flow)</t>
  </si>
  <si>
    <t>CTF IV</t>
  </si>
  <si>
    <t>Cooling Tower Fan (Inlet Vane)</t>
  </si>
  <si>
    <t>CTF OD</t>
  </si>
  <si>
    <t>Cooling Tower Fan (Outlet Damper)</t>
  </si>
  <si>
    <t>CWP CF</t>
  </si>
  <si>
    <t>Chilled/Condenser Water Pump (Constant Flow)</t>
  </si>
  <si>
    <t>Pump</t>
  </si>
  <si>
    <t>VFD-Cooling Pumps (Uncontrolled)</t>
  </si>
  <si>
    <t>CTF TV</t>
  </si>
  <si>
    <t>CWP TV</t>
  </si>
  <si>
    <t>Chilled/Condenser Water Pump (Throttle Valve)</t>
  </si>
  <si>
    <t>VFD-Cooling Pumps (Throttle Valve)</t>
  </si>
  <si>
    <t>BFWP CF</t>
  </si>
  <si>
    <t>Boiler Feed Water Pump (Constant Flow)</t>
  </si>
  <si>
    <t>CWP IV</t>
  </si>
  <si>
    <t>BFWP TV</t>
  </si>
  <si>
    <t>Boiler Feed Water Pump (Throttle Valve)</t>
  </si>
  <si>
    <t>CWP OD</t>
  </si>
  <si>
    <t>RFA CF</t>
  </si>
  <si>
    <t>HVAC Return Air Fan (Constant Flow)</t>
  </si>
  <si>
    <t>RFA IV</t>
  </si>
  <si>
    <t>HVAC Return Air Fan (Inlet Vane)</t>
  </si>
  <si>
    <t>RFA OD</t>
  </si>
  <si>
    <t>HVAC Return Air Fan (Outlet Damper)</t>
  </si>
  <si>
    <t>SFA CF</t>
  </si>
  <si>
    <t>HVAC Supply Air Fan (Constant Flow)</t>
  </si>
  <si>
    <t>SFA IV</t>
  </si>
  <si>
    <t>HVAC Supply Air Fan (Inlet Vane)</t>
  </si>
  <si>
    <t>SFA OD</t>
  </si>
  <si>
    <t>HVAC Supply Air Fan (Outlet Damper)</t>
  </si>
  <si>
    <t>WHP CF</t>
  </si>
  <si>
    <t>Water Source HP Circulator Pump (Constant Flow)</t>
  </si>
  <si>
    <t>WHP TV</t>
  </si>
  <si>
    <t>Water Source HP Circulator Pump (Throttle Valve)</t>
  </si>
  <si>
    <t>HWP CF</t>
  </si>
  <si>
    <t>Hot Water Pump (Constant Flow)</t>
  </si>
  <si>
    <t>VFD-Hot Water Pump (Uncontrolled)</t>
  </si>
  <si>
    <t>HWP TV</t>
  </si>
  <si>
    <t>Hot Water Pump (Throttle Valve)</t>
  </si>
  <si>
    <t>VFD-Hot Water Pump (Throttle Valve)</t>
  </si>
  <si>
    <t>BDF CF</t>
  </si>
  <si>
    <t>Boiler Draft Fan (Constant Flow)</t>
  </si>
  <si>
    <t>BDF IV</t>
  </si>
  <si>
    <t>Boiler Draft Fan (Inlet Vane)</t>
  </si>
  <si>
    <t>BDF OD</t>
  </si>
  <si>
    <t>Boiler Draft Fan (Outlet Damper)</t>
  </si>
  <si>
    <t>CNWP CF</t>
  </si>
  <si>
    <t>Condensed Water Pump (Constant Flow)</t>
  </si>
  <si>
    <t>CNWP TV</t>
  </si>
  <si>
    <t>Condensed Water Pump (Throttle Valve)</t>
  </si>
  <si>
    <t>Product Line</t>
  </si>
  <si>
    <t>Product Class</t>
  </si>
  <si>
    <t>Product Name</t>
  </si>
  <si>
    <t>More</t>
  </si>
  <si>
    <t>Coincidence Factor</t>
  </si>
  <si>
    <t>Line Loss kW summer</t>
  </si>
  <si>
    <t>Line Loss kWh</t>
  </si>
  <si>
    <t>Free Ridership</t>
  </si>
  <si>
    <t>Spillover</t>
  </si>
  <si>
    <t>Winter Coincidence</t>
  </si>
  <si>
    <t>In Service Rate</t>
  </si>
  <si>
    <t>Motors &amp; VFDs</t>
  </si>
  <si>
    <t>Variable Frequency Drives</t>
  </si>
  <si>
    <t>FWP CF</t>
  </si>
  <si>
    <t>FWP TV</t>
  </si>
  <si>
    <t>Condenser Water Pump (Constant Flow)</t>
  </si>
  <si>
    <t>Condenser Water Pump (Throttle Valve)</t>
  </si>
  <si>
    <t>ECM HCP</t>
  </si>
  <si>
    <t>ECM Hydronic Circulator Pump</t>
  </si>
  <si>
    <t>MBR NB</t>
  </si>
  <si>
    <t>Motor Belts</t>
  </si>
  <si>
    <t>Motor Belt Replacement Notched Belt</t>
  </si>
  <si>
    <t>MBR SB</t>
  </si>
  <si>
    <t>Motor Belt Replacement Synchronous Belt</t>
  </si>
  <si>
    <t>VFDS</t>
  </si>
  <si>
    <t>DAC Rebate</t>
  </si>
  <si>
    <t>ACVD</t>
  </si>
  <si>
    <t>Air Compressor-VD</t>
  </si>
  <si>
    <t>CA-CD</t>
  </si>
  <si>
    <t>Compressor Accessories</t>
  </si>
  <si>
    <t>Compressor Accessories - Cycling Dryers</t>
  </si>
  <si>
    <t>CA-STOR</t>
  </si>
  <si>
    <t>Compressor Accessories - Storage</t>
  </si>
  <si>
    <t>CA-ZLCD</t>
  </si>
  <si>
    <t>Compressor Accessories - Zero Loss Condensate Drain</t>
  </si>
  <si>
    <t>CA-AEN</t>
  </si>
  <si>
    <t>Compressor Accessories - Air Entrainment Nozzle</t>
  </si>
  <si>
    <t>10.31.24</t>
  </si>
  <si>
    <t>v1_Draft11</t>
  </si>
  <si>
    <t>VFD Motors Tab: Cells G58:60, updated formulas</t>
  </si>
  <si>
    <t>VFD Motors Tab: Cells H75:H76, updated formulas</t>
  </si>
  <si>
    <t>Compressed Air Rebate Table</t>
  </si>
  <si>
    <t>Compressors - VSD</t>
  </si>
  <si>
    <t>Compressors - VD</t>
  </si>
  <si>
    <t>Zero Loss Condensate Drain</t>
  </si>
  <si>
    <t>Air Entrainment Nozzle</t>
  </si>
  <si>
    <t>VFD Rebate</t>
  </si>
  <si>
    <t>VFD DAC Rebate</t>
  </si>
  <si>
    <t>Non-Road EV Rebate</t>
  </si>
  <si>
    <t>Non-Road EV Tab</t>
  </si>
  <si>
    <t>11.1.24</t>
  </si>
  <si>
    <t>V1.0_D12</t>
  </si>
  <si>
    <t>References Tab:</t>
  </si>
  <si>
    <t>Added 25% DAC bonus rebates for each measure</t>
  </si>
  <si>
    <t>Compressed Air:</t>
  </si>
  <si>
    <t>Updated rebate formula for all measures to include DAC bonus</t>
  </si>
  <si>
    <t>VFD motors:</t>
  </si>
  <si>
    <t>Non-Road EV</t>
  </si>
  <si>
    <t>Elevator Moderization</t>
  </si>
  <si>
    <t>Lubricant-Injected Rotary Screw Compressor</t>
  </si>
  <si>
    <t>Lubricant-Free Rotary Screw Compressor</t>
  </si>
  <si>
    <t>Centrifugal Air Compressor</t>
  </si>
  <si>
    <t>VSD Compressor</t>
  </si>
  <si>
    <t>11.8.24</t>
  </si>
  <si>
    <t>D13_V1</t>
  </si>
  <si>
    <t>Reference tab: fixed the reference for condensor type</t>
  </si>
  <si>
    <t>AZ</t>
  </si>
  <si>
    <t>Compressed Air: Fixed Incentive for air entraining nozzle</t>
  </si>
  <si>
    <t>VFD Motor: P30:P43 chnaged to work so it fills in when DAC is "No"</t>
  </si>
  <si>
    <t>Calc tab:Fixed K17:K22 so it references VVVF</t>
  </si>
  <si>
    <t>11.14.24</t>
  </si>
  <si>
    <t>D14_V1</t>
  </si>
  <si>
    <t xml:space="preserve">Reference tab: Added "Other" as a building option </t>
  </si>
  <si>
    <t>11.19.24</t>
  </si>
  <si>
    <t>D15_V1</t>
  </si>
  <si>
    <t>Compressed Air: Chnaged all the rebates to have the same number format of X.00</t>
  </si>
  <si>
    <t>VRD WS: Chnaged all the rebates to have the same number format of X.00</t>
  </si>
  <si>
    <t>Applications must be saved as:  25StandardApplication_&lt;&lt;&lt;customer Name&gt;&gt;MMDDYYYY.xls</t>
  </si>
  <si>
    <t>Located in Disadvantaged Community*:</t>
  </si>
  <si>
    <t>*"DAC" may be eligible for up to 25% increased rebates</t>
  </si>
  <si>
    <t xml:space="preserve">If customer is located in a Disadvantaged Community ("DAC'), Customer may be eligible for up to 25% increased rebates. "DAC" final determination will be made by PSEG Long Island. </t>
  </si>
  <si>
    <t>If the proposed equipment either does not meet the eligibility requirements or is not listed below, the applicant may still be eligible for a Custom Performance Rebate. Please refer to the Custom Performance Rebate Application found on our website. You may also contact a PSEG Long Island representative or the PSEG Long Island Infoline at 1-800-692-2626.
Please note, customers located in a Disadvantaged Community, may be eligible for up to 25% increased rebates.</t>
  </si>
  <si>
    <t>Total Compressor Estimated Cost:</t>
  </si>
  <si>
    <t>Total Storage Tank Estimated Cost:</t>
  </si>
  <si>
    <t>Total No Loss Condensate Drain Estimated Cost:</t>
  </si>
  <si>
    <t>Total Air Entraining Nozzle Estimated Cost:</t>
  </si>
  <si>
    <t>Total VFD Estimated Cost:</t>
  </si>
  <si>
    <t>Total EC Motor Estimated Cost:</t>
  </si>
  <si>
    <t>Total Motor Belt Estimated Cost:</t>
  </si>
  <si>
    <t>Total Estimated Cost:</t>
  </si>
  <si>
    <t>- For Non-Road Electric Vehicles, please refer to above pre-approval for 180 days</t>
  </si>
  <si>
    <t>12.9.24</t>
  </si>
  <si>
    <t>D16_V1</t>
  </si>
  <si>
    <t>All Tabs: Added Clarifying DAC language as needed</t>
  </si>
  <si>
    <t>All Equipment Input Tabs: Added "Estimate Cost" fiels</t>
  </si>
  <si>
    <t>12.23.24</t>
  </si>
  <si>
    <t>Ready for Launch</t>
  </si>
  <si>
    <t>1.0</t>
  </si>
  <si>
    <t>12.27.24</t>
  </si>
  <si>
    <t>D17_V1</t>
  </si>
  <si>
    <t>Customer Info: Fixed application type to not say discontinued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</si>
</sst>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lt;=9999999]###\-####;\(###\)\ ###\-####"/>
    <numFmt numFmtId="165" formatCode="00000"/>
    <numFmt numFmtId="166" formatCode="[$-409]mmmm\ d\,\ yyyy;@"/>
    <numFmt numFmtId="167" formatCode="&quot;$&quot;#,##0"/>
    <numFmt numFmtId="168" formatCode="0.0"/>
    <numFmt numFmtId="169" formatCode="_(&quot;$&quot;* #,##0_);_(&quot;$&quot;* \(#,##0\);_(&quot;$&quot;* &quot;-&quot;??_);_(@_)"/>
    <numFmt numFmtId="170" formatCode="_(* #,##0_);_(* \(#,##0\);_(* &quot;-&quot;??_);_(@_)"/>
    <numFmt numFmtId="171" formatCode="_(* #,##0.00000_);_(* \(#,##0.00000\);_(* &quot;-&quot;??_);_(@_)"/>
    <numFmt numFmtId="172" formatCode="&quot;$&quot;#,##0.00"/>
    <numFmt numFmtId="173" formatCode="0.0000"/>
    <numFmt numFmtId="174" formatCode="0.000000"/>
    <numFmt numFmtId="175" formatCode="0.0%"/>
    <numFmt numFmtId="176" formatCode="_(&quot;$&quot;* #,##0.0000_);_(&quot;$&quot;* \(#,##0.0000\);_(&quot;$&quot;* &quot;-&quot;??_);_(@_)"/>
  </numFmts>
  <fonts count="146"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b/>
      <sz val="10"/>
      <name val="Arial Narrow"/>
      <family val="2"/>
    </font>
    <font>
      <sz val="10"/>
      <name val="Arial"/>
      <family val="2"/>
    </font>
    <font>
      <sz val="10"/>
      <name val="Arial Narrow"/>
      <family val="2"/>
    </font>
    <font>
      <sz val="11"/>
      <color indexed="8"/>
      <name val="Arial Narrow"/>
      <family val="2"/>
    </font>
    <font>
      <b/>
      <sz val="11"/>
      <name val="Arial Narrow"/>
      <family val="2"/>
    </font>
    <font>
      <sz val="11"/>
      <color indexed="8"/>
      <name val="Calibri"/>
      <family val="2"/>
    </font>
    <font>
      <b/>
      <sz val="11"/>
      <color indexed="8"/>
      <name val="Arial Narrow"/>
      <family val="2"/>
    </font>
    <font>
      <b/>
      <sz val="24"/>
      <name val="Arial Narrow"/>
      <family val="2"/>
    </font>
    <font>
      <i/>
      <sz val="11"/>
      <name val="Arial Narrow"/>
      <family val="2"/>
    </font>
    <font>
      <sz val="11"/>
      <name val="Arial Narrow"/>
      <family val="2"/>
    </font>
    <font>
      <i/>
      <sz val="12"/>
      <name val="Arial Narrow"/>
      <family val="2"/>
    </font>
    <font>
      <b/>
      <sz val="8"/>
      <color indexed="8"/>
      <name val="Arial Narrow"/>
      <family val="2"/>
    </font>
    <font>
      <b/>
      <vertAlign val="superscript"/>
      <sz val="8"/>
      <color indexed="8"/>
      <name val="Arial Narrow"/>
      <family val="2"/>
    </font>
    <font>
      <sz val="14"/>
      <name val="Arial Narrow"/>
      <family val="2"/>
    </font>
    <font>
      <i/>
      <sz val="12"/>
      <color indexed="30"/>
      <name val="Arial Narrow"/>
      <family val="2"/>
    </font>
    <font>
      <b/>
      <sz val="9"/>
      <color indexed="8"/>
      <name val="Arial Narrow"/>
      <family val="2"/>
    </font>
    <font>
      <sz val="9"/>
      <name val="Arial Narrow"/>
      <family val="2"/>
    </font>
    <font>
      <sz val="7"/>
      <name val="Arial Narrow"/>
      <family val="2"/>
    </font>
    <font>
      <sz val="11"/>
      <name val="Calibri"/>
      <family val="2"/>
    </font>
    <font>
      <i/>
      <sz val="11"/>
      <name val="Calibri"/>
      <family val="2"/>
    </font>
    <font>
      <b/>
      <i/>
      <sz val="12"/>
      <name val="Arial Narrow"/>
      <family val="2"/>
    </font>
    <font>
      <i/>
      <sz val="12"/>
      <color indexed="53"/>
      <name val="Arial Narrow"/>
      <family val="2"/>
    </font>
    <font>
      <i/>
      <sz val="11"/>
      <color indexed="53"/>
      <name val="Arial Narrow"/>
      <family val="2"/>
    </font>
    <font>
      <b/>
      <sz val="24"/>
      <name val="Times New Roman"/>
      <family val="1"/>
    </font>
    <font>
      <i/>
      <sz val="18"/>
      <name val="Times New Roman"/>
      <family val="1"/>
    </font>
    <font>
      <b/>
      <i/>
      <sz val="8"/>
      <color indexed="8"/>
      <name val="Arial Narrow"/>
      <family val="2"/>
    </font>
    <font>
      <i/>
      <sz val="10"/>
      <name val="Arial Narrow"/>
      <family val="2"/>
    </font>
    <font>
      <b/>
      <sz val="10"/>
      <color indexed="9"/>
      <name val="Arial Narrow"/>
      <family val="2"/>
    </font>
    <font>
      <b/>
      <i/>
      <sz val="10"/>
      <color indexed="8"/>
      <name val="Arial Narrow"/>
      <family val="2"/>
    </font>
    <font>
      <i/>
      <sz val="8"/>
      <name val="Arial Narrow"/>
      <family val="2"/>
    </font>
    <font>
      <i/>
      <sz val="16"/>
      <name val="Arial Narrow"/>
      <family val="2"/>
    </font>
    <font>
      <b/>
      <sz val="11"/>
      <color indexed="9"/>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u/>
      <sz val="14.3"/>
      <color theme="10"/>
      <name val="Calibri"/>
      <family val="2"/>
    </font>
    <font>
      <b/>
      <sz val="11"/>
      <color theme="1"/>
      <name val="Calibri"/>
      <family val="2"/>
      <scheme val="minor"/>
    </font>
    <font>
      <sz val="11"/>
      <color rgb="FFFF0000"/>
      <name val="Calibri"/>
      <family val="2"/>
      <scheme val="minor"/>
    </font>
    <font>
      <sz val="11"/>
      <color theme="1"/>
      <name val="Arial Narrow"/>
      <family val="2"/>
    </font>
    <font>
      <sz val="12"/>
      <color theme="1"/>
      <name val="Arial Narrow"/>
      <family val="2"/>
    </font>
    <font>
      <b/>
      <sz val="11"/>
      <color theme="1"/>
      <name val="Arial Narrow"/>
      <family val="2"/>
    </font>
    <font>
      <sz val="11"/>
      <name val="Calibri"/>
      <family val="2"/>
      <scheme val="minor"/>
    </font>
    <font>
      <i/>
      <sz val="18"/>
      <color theme="0"/>
      <name val="Arial Narrow"/>
      <family val="2"/>
    </font>
    <font>
      <sz val="7"/>
      <color theme="1"/>
      <name val="Arial Narrow"/>
      <family val="2"/>
    </font>
    <font>
      <b/>
      <sz val="24"/>
      <color theme="0"/>
      <name val="Times New Roman"/>
      <family val="1"/>
    </font>
    <font>
      <sz val="11"/>
      <color rgb="FFF85208"/>
      <name val="Arial Narrow"/>
      <family val="2"/>
    </font>
    <font>
      <b/>
      <sz val="14"/>
      <color rgb="FFF85208"/>
      <name val="Arial Narrow"/>
      <family val="2"/>
    </font>
    <font>
      <i/>
      <sz val="18"/>
      <color theme="0"/>
      <name val="Times New Roman"/>
      <family val="1"/>
    </font>
    <font>
      <sz val="10"/>
      <color theme="1"/>
      <name val="Arial Narrow"/>
      <family val="2"/>
    </font>
    <font>
      <sz val="14"/>
      <color theme="1"/>
      <name val="Calibri"/>
      <family val="2"/>
      <scheme val="minor"/>
    </font>
    <font>
      <i/>
      <sz val="11"/>
      <color theme="1"/>
      <name val="Calibri"/>
      <family val="2"/>
      <scheme val="minor"/>
    </font>
    <font>
      <b/>
      <sz val="12"/>
      <color theme="0"/>
      <name val="Arial Narrow"/>
      <family val="2"/>
    </font>
    <font>
      <i/>
      <sz val="16"/>
      <color rgb="FFF85208"/>
      <name val="Arial Narrow"/>
      <family val="2"/>
    </font>
    <font>
      <b/>
      <sz val="12"/>
      <color theme="1"/>
      <name val="Arial Narrow"/>
      <family val="2"/>
    </font>
    <font>
      <i/>
      <sz val="12"/>
      <color rgb="FFF85208"/>
      <name val="Arial Narrow"/>
      <family val="2"/>
    </font>
    <font>
      <i/>
      <sz val="10"/>
      <color theme="1"/>
      <name val="Calibri"/>
      <family val="2"/>
      <scheme val="minor"/>
    </font>
    <font>
      <b/>
      <sz val="24"/>
      <color rgb="FFFF0000"/>
      <name val="Times New Roman"/>
      <family val="1"/>
    </font>
    <font>
      <sz val="14"/>
      <color theme="1"/>
      <name val="Arial Narrow"/>
      <family val="2"/>
    </font>
    <font>
      <i/>
      <sz val="10"/>
      <color theme="1"/>
      <name val="Arial Narrow"/>
      <family val="2"/>
    </font>
    <font>
      <i/>
      <sz val="11"/>
      <color theme="1"/>
      <name val="Arial Narrow"/>
      <family val="2"/>
    </font>
    <font>
      <b/>
      <i/>
      <sz val="11"/>
      <color theme="0"/>
      <name val="Arial Narrow"/>
      <family val="2"/>
    </font>
    <font>
      <sz val="10"/>
      <color theme="1"/>
      <name val="Calibri"/>
      <family val="2"/>
      <scheme val="minor"/>
    </font>
    <font>
      <b/>
      <sz val="10"/>
      <color theme="1"/>
      <name val="Arial Narrow"/>
      <family val="2"/>
    </font>
    <font>
      <b/>
      <sz val="18"/>
      <color rgb="FF33CC33"/>
      <name val="Arial Narrow"/>
      <family val="2"/>
    </font>
    <font>
      <b/>
      <sz val="18"/>
      <color rgb="FF0070C0"/>
      <name val="Arial Narrow"/>
      <family val="2"/>
    </font>
    <font>
      <b/>
      <sz val="7"/>
      <color rgb="FFF85208"/>
      <name val="Arial Narrow"/>
      <family val="2"/>
    </font>
    <font>
      <sz val="7"/>
      <color rgb="FFF85208"/>
      <name val="Arial Narrow"/>
      <family val="2"/>
    </font>
    <font>
      <sz val="6"/>
      <color rgb="FFF85208"/>
      <name val="Arial Narrow"/>
      <family val="2"/>
    </font>
    <font>
      <sz val="6"/>
      <color theme="1"/>
      <name val="Arial Narrow"/>
      <family val="2"/>
    </font>
    <font>
      <i/>
      <sz val="7"/>
      <color theme="1"/>
      <name val="Arial Narrow"/>
      <family val="2"/>
    </font>
    <font>
      <b/>
      <sz val="18"/>
      <color rgb="FF0070C0"/>
      <name val="Calibri"/>
      <family val="2"/>
      <scheme val="minor"/>
    </font>
    <font>
      <sz val="11"/>
      <color rgb="FFF85208"/>
      <name val="Calibri"/>
      <family val="2"/>
      <scheme val="minor"/>
    </font>
    <font>
      <u/>
      <sz val="11"/>
      <color theme="10"/>
      <name val="Arial Narrow"/>
      <family val="2"/>
    </font>
    <font>
      <sz val="11"/>
      <color rgb="FF33CC33"/>
      <name val="Calibri"/>
      <family val="2"/>
      <scheme val="minor"/>
    </font>
    <font>
      <b/>
      <sz val="14"/>
      <color rgb="FF0054CC"/>
      <name val="Arial Narrow"/>
      <family val="2"/>
    </font>
    <font>
      <sz val="13"/>
      <color theme="1"/>
      <name val="Arial Narrow"/>
      <family val="2"/>
    </font>
    <font>
      <i/>
      <sz val="11"/>
      <color rgb="FFF85208"/>
      <name val="Arial Narrow"/>
      <family val="2"/>
    </font>
    <font>
      <b/>
      <sz val="10"/>
      <color rgb="FF000000"/>
      <name val="Arial Narrow"/>
      <family val="2"/>
    </font>
    <font>
      <sz val="12"/>
      <color rgb="FF92D050"/>
      <name val="Arial Narrow"/>
      <family val="2"/>
    </font>
    <font>
      <b/>
      <sz val="12"/>
      <color rgb="FF92D050"/>
      <name val="Arial Narrow"/>
      <family val="2"/>
    </font>
    <font>
      <i/>
      <sz val="12"/>
      <color rgb="FF0043DA"/>
      <name val="Arial Narrow"/>
      <family val="2"/>
    </font>
    <font>
      <b/>
      <sz val="10"/>
      <color rgb="FF92D050"/>
      <name val="Arial Narrow"/>
      <family val="2"/>
    </font>
    <font>
      <b/>
      <sz val="10"/>
      <color rgb="FFFFFFFF"/>
      <name val="Arial Narrow"/>
      <family val="2"/>
    </font>
    <font>
      <sz val="22"/>
      <color theme="0"/>
      <name val="Arial Narrow"/>
      <family val="2"/>
    </font>
    <font>
      <sz val="11"/>
      <color theme="0"/>
      <name val="Arial Narrow"/>
      <family val="2"/>
    </font>
    <font>
      <b/>
      <i/>
      <sz val="12"/>
      <color rgb="FFFF0000"/>
      <name val="Arial Narrow"/>
      <family val="2"/>
    </font>
    <font>
      <i/>
      <sz val="9"/>
      <color rgb="FFFF0000"/>
      <name val="Arial Narrow"/>
      <family val="2"/>
    </font>
    <font>
      <b/>
      <sz val="11"/>
      <color theme="0"/>
      <name val="Arial Narrow"/>
      <family val="2"/>
    </font>
    <font>
      <b/>
      <i/>
      <sz val="11"/>
      <color theme="1"/>
      <name val="Arial Narrow"/>
      <family val="2"/>
    </font>
    <font>
      <sz val="12"/>
      <color theme="1"/>
      <name val="Calibri"/>
      <family val="2"/>
      <scheme val="minor"/>
    </font>
    <font>
      <b/>
      <i/>
      <sz val="16"/>
      <color theme="0"/>
      <name val="Arial Narrow"/>
      <family val="2"/>
    </font>
    <font>
      <b/>
      <sz val="14"/>
      <color theme="1"/>
      <name val="Arial Narrow"/>
      <family val="2"/>
    </font>
    <font>
      <b/>
      <i/>
      <sz val="14"/>
      <color theme="1"/>
      <name val="Calibri"/>
      <family val="2"/>
      <scheme val="minor"/>
    </font>
    <font>
      <u/>
      <sz val="14"/>
      <color theme="10"/>
      <name val="Arial Narrow"/>
      <family val="2"/>
    </font>
    <font>
      <i/>
      <sz val="12"/>
      <color theme="1"/>
      <name val="Arial Narrow"/>
      <family val="2"/>
    </font>
    <font>
      <b/>
      <sz val="22"/>
      <color theme="0"/>
      <name val="Times New Roman"/>
      <family val="1"/>
    </font>
    <font>
      <b/>
      <sz val="9"/>
      <color theme="1"/>
      <name val="Arial Narrow"/>
      <family val="2"/>
    </font>
    <font>
      <sz val="8"/>
      <color rgb="FF000000"/>
      <name val="Tahoma"/>
      <family val="2"/>
    </font>
    <font>
      <sz val="8"/>
      <color rgb="FF000000"/>
      <name val="Segoe UI"/>
      <family val="2"/>
    </font>
    <font>
      <b/>
      <sz val="14"/>
      <color rgb="FFE26B0A"/>
      <name val="Arial Narrow"/>
      <family val="2"/>
    </font>
    <font>
      <sz val="8"/>
      <color rgb="FFE26B0A"/>
      <name val="Arial Narrow"/>
      <family val="2"/>
    </font>
    <font>
      <sz val="22"/>
      <color theme="0"/>
      <name val="Times New Roman"/>
      <family val="1"/>
    </font>
    <font>
      <sz val="11"/>
      <color theme="1"/>
      <name val="Times New Roman"/>
      <family val="1"/>
    </font>
    <font>
      <b/>
      <sz val="11"/>
      <color theme="1"/>
      <name val="Times New Roman"/>
      <family val="1"/>
    </font>
    <font>
      <sz val="18"/>
      <color theme="0"/>
      <name val="Arial Narrow"/>
      <family val="2"/>
    </font>
    <font>
      <i/>
      <sz val="22"/>
      <color theme="0"/>
      <name val="Times New Roman"/>
      <family val="1"/>
    </font>
    <font>
      <b/>
      <sz val="24"/>
      <color theme="1"/>
      <name val="Times New Roman"/>
      <family val="1"/>
    </font>
    <font>
      <sz val="18"/>
      <color theme="1"/>
      <name val="Arial Narrow"/>
      <family val="2"/>
    </font>
    <font>
      <sz val="24"/>
      <color theme="0"/>
      <name val="Times New Roman"/>
      <family val="1"/>
    </font>
    <font>
      <b/>
      <i/>
      <sz val="18"/>
      <color theme="0"/>
      <name val="Times New Roman"/>
      <family val="1"/>
    </font>
    <font>
      <b/>
      <i/>
      <sz val="18"/>
      <color rgb="FF33CC33"/>
      <name val="Times New Roman"/>
      <family val="1"/>
    </font>
    <font>
      <b/>
      <i/>
      <sz val="18"/>
      <color rgb="FF0070C0"/>
      <name val="Times New Roman"/>
      <family val="1"/>
    </font>
    <font>
      <i/>
      <sz val="18"/>
      <color theme="1"/>
      <name val="Times New Roman"/>
      <family val="1"/>
    </font>
    <font>
      <sz val="24"/>
      <color theme="1"/>
      <name val="Times New Roman"/>
      <family val="1"/>
    </font>
    <font>
      <sz val="10"/>
      <color theme="1"/>
      <name val="Arial"/>
      <family val="2"/>
    </font>
    <font>
      <sz val="11"/>
      <color rgb="FF000000"/>
      <name val="Calibri"/>
      <family val="2"/>
    </font>
    <font>
      <sz val="10"/>
      <color indexed="8"/>
      <name val="Arial Narrow"/>
      <family val="2"/>
    </font>
    <font>
      <b/>
      <u/>
      <sz val="10"/>
      <color indexed="8"/>
      <name val="Arial Narrow"/>
      <family val="2"/>
    </font>
    <font>
      <b/>
      <sz val="12"/>
      <color rgb="FF142C41"/>
      <name val="Arial Narrow"/>
      <family val="2"/>
    </font>
    <font>
      <i/>
      <sz val="12"/>
      <color rgb="FF142C41"/>
      <name val="Arial Narrow"/>
      <family val="2"/>
    </font>
    <font>
      <b/>
      <i/>
      <sz val="12"/>
      <color rgb="FF142C41"/>
      <name val="Arial Narrow"/>
      <family val="2"/>
    </font>
    <font>
      <i/>
      <sz val="11"/>
      <color rgb="FF142C41"/>
      <name val="Arial Narrow"/>
      <family val="2"/>
    </font>
    <font>
      <i/>
      <sz val="16"/>
      <color rgb="FF142C41"/>
      <name val="Arial Narrow"/>
      <family val="2"/>
    </font>
    <font>
      <b/>
      <i/>
      <sz val="16"/>
      <color rgb="FF142C41"/>
      <name val="Arial Narrow"/>
      <family val="2"/>
    </font>
    <font>
      <i/>
      <sz val="16"/>
      <color theme="0"/>
      <name val="Arial Narrow"/>
      <family val="2"/>
    </font>
    <font>
      <b/>
      <i/>
      <sz val="12"/>
      <color indexed="30"/>
      <name val="Arial Narrow"/>
      <family val="2"/>
    </font>
    <font>
      <b/>
      <sz val="14"/>
      <color theme="0"/>
      <name val="Calibri"/>
      <family val="2"/>
      <scheme val="minor"/>
    </font>
    <font>
      <sz val="8"/>
      <name val="Calibri"/>
      <family val="2"/>
      <scheme val="minor"/>
    </font>
    <font>
      <b/>
      <i/>
      <sz val="10"/>
      <color theme="0"/>
      <name val="Calibri"/>
      <family val="2"/>
      <scheme val="minor"/>
    </font>
    <font>
      <b/>
      <i/>
      <sz val="10"/>
      <color theme="0"/>
      <name val="Arial Narrow"/>
      <family val="2"/>
    </font>
    <font>
      <i/>
      <sz val="11"/>
      <color theme="0"/>
      <name val="Calibri"/>
      <family val="2"/>
      <scheme val="minor"/>
    </font>
    <font>
      <sz val="11"/>
      <color theme="0"/>
      <name val="Calibri"/>
      <family val="2"/>
      <scheme val="minor"/>
    </font>
    <font>
      <u/>
      <sz val="10"/>
      <color theme="10"/>
      <name val="Calibri"/>
      <family val="2"/>
      <scheme val="minor"/>
    </font>
    <font>
      <sz val="11"/>
      <color rgb="FF006100"/>
      <name val="Calibri"/>
      <family val="2"/>
      <scheme val="minor"/>
    </font>
    <font>
      <b/>
      <sz val="11"/>
      <color rgb="FFFF0000"/>
      <name val="Calibri"/>
      <family val="2"/>
      <scheme val="minor"/>
    </font>
    <font>
      <b/>
      <u/>
      <sz val="11"/>
      <color theme="1"/>
      <name val="Calibri"/>
      <family val="2"/>
      <scheme val="minor"/>
    </font>
    <font>
      <sz val="10"/>
      <color indexed="8"/>
      <name val="Arial"/>
      <family val="2"/>
    </font>
    <font>
      <b/>
      <sz val="11"/>
      <color indexed="10"/>
      <name val="Calibri"/>
      <family val="2"/>
    </font>
    <font>
      <sz val="11"/>
      <color theme="1"/>
      <name val="Corbel"/>
      <family val="2"/>
    </font>
    <font>
      <sz val="8"/>
      <color theme="1"/>
      <name val="Arial Narrow"/>
      <family val="2"/>
    </font>
    <font>
      <b/>
      <i/>
      <sz val="12"/>
      <color indexed="8"/>
      <name val="Arial Narrow"/>
      <family val="2"/>
    </font>
  </fonts>
  <fills count="2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F85208"/>
        <bgColor indexed="64"/>
      </patternFill>
    </fill>
    <fill>
      <patternFill patternType="solid">
        <fgColor rgb="FFFFFF00"/>
        <bgColor indexed="64"/>
      </patternFill>
    </fill>
    <fill>
      <patternFill patternType="solid">
        <fgColor theme="0"/>
        <bgColor indexed="64"/>
      </patternFill>
    </fill>
    <fill>
      <patternFill patternType="solid">
        <fgColor rgb="FFFF99FF"/>
        <bgColor indexed="64"/>
      </patternFill>
    </fill>
    <fill>
      <patternFill patternType="solid">
        <fgColor rgb="FF6A5B4E"/>
        <bgColor indexed="64"/>
      </patternFill>
    </fill>
    <fill>
      <patternFill patternType="solid">
        <fgColor theme="9" tint="-0.249977111117893"/>
        <bgColor indexed="64"/>
      </patternFill>
    </fill>
    <fill>
      <patternFill patternType="solid">
        <fgColor theme="0" tint="-0.499984740745262"/>
        <bgColor indexed="60"/>
      </patternFill>
    </fill>
    <fill>
      <gradientFill>
        <stop position="0">
          <color theme="1"/>
        </stop>
        <stop position="1">
          <color theme="0"/>
        </stop>
      </gradientFill>
    </fill>
    <fill>
      <gradientFill>
        <stop position="0">
          <color rgb="FF6A5B4E"/>
        </stop>
        <stop position="1">
          <color theme="0"/>
        </stop>
      </gradientFill>
    </fill>
    <fill>
      <patternFill patternType="solid">
        <fgColor rgb="FF063F6E"/>
        <bgColor indexed="64"/>
      </patternFill>
    </fill>
    <fill>
      <patternFill patternType="solid">
        <fgColor rgb="FFE26B0A"/>
        <bgColor indexed="64"/>
      </patternFill>
    </fill>
    <fill>
      <patternFill patternType="solid">
        <fgColor rgb="FF002060"/>
        <bgColor indexed="64"/>
      </patternFill>
    </fill>
    <fill>
      <patternFill patternType="solid">
        <fgColor rgb="FF142C41"/>
        <bgColor indexed="64"/>
      </patternFill>
    </fill>
    <fill>
      <gradientFill degree="180">
        <stop position="0">
          <color theme="0"/>
        </stop>
        <stop position="1">
          <color rgb="FF142C41"/>
        </stop>
      </gradientFill>
    </fill>
    <fill>
      <gradientFill>
        <stop position="0">
          <color rgb="FF142C41"/>
        </stop>
        <stop position="1">
          <color theme="0"/>
        </stop>
      </gradientFill>
    </fill>
    <fill>
      <patternFill patternType="solid">
        <fgColor theme="3" tint="0.79998168889431442"/>
        <bgColor indexed="64"/>
      </patternFill>
    </fill>
    <fill>
      <patternFill patternType="solid">
        <fgColor rgb="FF00B050"/>
        <bgColor indexed="64"/>
      </patternFill>
    </fill>
    <fill>
      <patternFill patternType="solid">
        <fgColor rgb="FFFFC000"/>
        <bgColor indexed="64"/>
      </patternFill>
    </fill>
    <fill>
      <patternFill patternType="solid">
        <fgColor rgb="FFC6EFCE"/>
      </patternFill>
    </fill>
    <fill>
      <patternFill patternType="solid">
        <fgColor theme="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rgb="FFF85208"/>
      </bottom>
      <diagonal/>
    </border>
    <border>
      <left/>
      <right/>
      <top/>
      <bottom style="medium">
        <color theme="9" tint="-0.24994659260841701"/>
      </bottom>
      <diagonal/>
    </border>
    <border>
      <left/>
      <right/>
      <top style="thick">
        <color rgb="FFF85208"/>
      </top>
      <bottom/>
      <diagonal/>
    </border>
    <border>
      <left/>
      <right/>
      <top style="thick">
        <color rgb="FFE26B0A"/>
      </top>
      <bottom/>
      <diagonal/>
    </border>
    <border>
      <left/>
      <right/>
      <top style="thick">
        <color rgb="FFE26B0A"/>
      </top>
      <bottom style="thin">
        <color indexed="64"/>
      </bottom>
      <diagonal/>
    </border>
    <border>
      <left/>
      <right/>
      <top style="thin">
        <color indexed="64"/>
      </top>
      <bottom style="medium">
        <color rgb="FFE26B0A"/>
      </bottom>
      <diagonal/>
    </border>
    <border>
      <left/>
      <right/>
      <top/>
      <bottom style="medium">
        <color rgb="FFE26B0A"/>
      </bottom>
      <diagonal/>
    </border>
    <border>
      <left/>
      <right/>
      <top style="thick">
        <color rgb="FFF85208"/>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s>
  <cellStyleXfs count="88">
    <xf numFmtId="0" fontId="0" fillId="0" borderId="0"/>
    <xf numFmtId="0" fontId="5" fillId="0" borderId="0"/>
    <xf numFmtId="0" fontId="5" fillId="0" borderId="0"/>
    <xf numFmtId="43" fontId="37"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3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7"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5" fillId="0" borderId="0"/>
    <xf numFmtId="0" fontId="37" fillId="0" borderId="0"/>
    <xf numFmtId="0" fontId="5" fillId="0" borderId="0"/>
    <xf numFmtId="0" fontId="5" fillId="0" borderId="0"/>
    <xf numFmtId="0" fontId="5" fillId="0" borderId="0"/>
    <xf numFmtId="0" fontId="5" fillId="0" borderId="0"/>
    <xf numFmtId="9" fontId="3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119" fillId="0" borderId="0"/>
    <xf numFmtId="0" fontId="138" fillId="22" borderId="0" applyNumberFormat="0" applyBorder="0" applyAlignment="0" applyProtection="0"/>
    <xf numFmtId="0" fontId="141" fillId="0" borderId="0"/>
  </cellStyleXfs>
  <cellXfs count="698">
    <xf numFmtId="0" fontId="0" fillId="0" borderId="0" xfId="0"/>
    <xf numFmtId="0" fontId="43" fillId="0" borderId="0" xfId="0" applyFont="1"/>
    <xf numFmtId="0" fontId="13" fillId="0" borderId="0" xfId="0" applyFont="1"/>
    <xf numFmtId="14" fontId="0" fillId="0" borderId="0" xfId="0" applyNumberFormat="1" applyAlignment="1">
      <alignment horizontal="center"/>
    </xf>
    <xf numFmtId="168" fontId="0" fillId="0" borderId="0" xfId="0" applyNumberFormat="1" applyAlignment="1">
      <alignment horizontal="center"/>
    </xf>
    <xf numFmtId="0" fontId="0" fillId="0" borderId="0" xfId="0" applyAlignment="1">
      <alignment horizontal="center"/>
    </xf>
    <xf numFmtId="0" fontId="41" fillId="0" borderId="0" xfId="0" applyFont="1" applyAlignment="1">
      <alignment horizontal="center"/>
    </xf>
    <xf numFmtId="0" fontId="42" fillId="0" borderId="0" xfId="0" applyFont="1" applyAlignment="1">
      <alignment horizontal="left"/>
    </xf>
    <xf numFmtId="0" fontId="13" fillId="0" borderId="0" xfId="0" applyFont="1" applyAlignment="1">
      <alignment horizontal="center"/>
    </xf>
    <xf numFmtId="0" fontId="43" fillId="0" borderId="0" xfId="0" applyFont="1" applyAlignment="1">
      <alignment horizontal="center"/>
    </xf>
    <xf numFmtId="0" fontId="46" fillId="0" borderId="0" xfId="0" applyFont="1" applyAlignment="1">
      <alignment wrapText="1"/>
    </xf>
    <xf numFmtId="0" fontId="47" fillId="0" borderId="0" xfId="0" applyFont="1" applyAlignment="1">
      <alignment horizontal="left" vertical="center"/>
    </xf>
    <xf numFmtId="0" fontId="14" fillId="2" borderId="1" xfId="0" applyFont="1" applyFill="1" applyBorder="1" applyAlignment="1">
      <alignment horizontal="left"/>
    </xf>
    <xf numFmtId="49" fontId="14" fillId="2" borderId="1" xfId="0" applyNumberFormat="1" applyFont="1" applyFill="1" applyBorder="1" applyAlignment="1">
      <alignment horizontal="left"/>
    </xf>
    <xf numFmtId="0" fontId="48" fillId="0" borderId="0" xfId="0" applyFont="1" applyAlignment="1" applyProtection="1">
      <alignment horizontal="center"/>
      <protection hidden="1"/>
    </xf>
    <xf numFmtId="0" fontId="0" fillId="0" borderId="0" xfId="0" applyAlignment="1">
      <alignment horizontal="left" wrapText="1"/>
    </xf>
    <xf numFmtId="0" fontId="49" fillId="0" borderId="0" xfId="0" applyFont="1" applyProtection="1">
      <protection hidden="1"/>
    </xf>
    <xf numFmtId="0" fontId="49" fillId="0" borderId="0" xfId="0" applyFont="1" applyAlignment="1" applyProtection="1">
      <alignment vertical="center"/>
      <protection hidden="1"/>
    </xf>
    <xf numFmtId="0" fontId="27" fillId="0" borderId="0" xfId="0" applyFont="1" applyAlignment="1" applyProtection="1">
      <alignment vertical="center"/>
      <protection hidden="1"/>
    </xf>
    <xf numFmtId="0" fontId="53" fillId="3" borderId="1" xfId="0" applyFont="1" applyFill="1" applyBorder="1" applyAlignment="1" applyProtection="1">
      <alignment vertical="center" wrapText="1"/>
      <protection locked="0"/>
    </xf>
    <xf numFmtId="0" fontId="14" fillId="2" borderId="0" xfId="0" applyFont="1" applyFill="1" applyAlignment="1">
      <alignment horizontal="left"/>
    </xf>
    <xf numFmtId="168" fontId="43" fillId="0" borderId="0" xfId="0" applyNumberFormat="1" applyFont="1" applyAlignment="1">
      <alignment horizontal="center"/>
    </xf>
    <xf numFmtId="0" fontId="0" fillId="0" borderId="0" xfId="0" applyAlignment="1">
      <alignment horizontal="left" vertical="top" wrapText="1"/>
    </xf>
    <xf numFmtId="0" fontId="0" fillId="0" borderId="0" xfId="0" applyAlignment="1">
      <alignment wrapText="1"/>
    </xf>
    <xf numFmtId="0" fontId="0" fillId="0" borderId="3" xfId="0" applyBorder="1"/>
    <xf numFmtId="0" fontId="44" fillId="0" borderId="3" xfId="0" applyFont="1" applyBorder="1"/>
    <xf numFmtId="0" fontId="0" fillId="3" borderId="1" xfId="0" applyFill="1" applyBorder="1" applyProtection="1">
      <protection locked="0"/>
    </xf>
    <xf numFmtId="0" fontId="61" fillId="0" borderId="0" xfId="0" applyFont="1" applyProtection="1">
      <protection hidden="1"/>
    </xf>
    <xf numFmtId="0" fontId="52" fillId="0" borderId="3" xfId="0" applyFont="1" applyBorder="1" applyAlignment="1" applyProtection="1">
      <alignment vertical="center"/>
      <protection hidden="1"/>
    </xf>
    <xf numFmtId="0" fontId="43" fillId="0" borderId="3" xfId="0" applyFont="1" applyBorder="1" applyProtection="1">
      <protection locked="0"/>
    </xf>
    <xf numFmtId="165" fontId="62" fillId="3" borderId="3" xfId="0" applyNumberFormat="1" applyFont="1" applyFill="1" applyBorder="1" applyAlignment="1" applyProtection="1">
      <alignment horizontal="left"/>
      <protection locked="0"/>
    </xf>
    <xf numFmtId="3" fontId="62" fillId="3" borderId="3" xfId="0" applyNumberFormat="1" applyFont="1" applyFill="1" applyBorder="1" applyAlignment="1" applyProtection="1">
      <alignment horizontal="left"/>
      <protection locked="0"/>
    </xf>
    <xf numFmtId="0" fontId="43" fillId="3" borderId="1" xfId="0" applyFont="1" applyFill="1" applyBorder="1" applyAlignment="1" applyProtection="1">
      <alignment horizontal="center" vertical="center" wrapText="1"/>
      <protection locked="0"/>
    </xf>
    <xf numFmtId="0" fontId="65" fillId="0" borderId="0" xfId="0" applyFont="1" applyAlignment="1" applyProtection="1">
      <alignment horizontal="left"/>
      <protection hidden="1"/>
    </xf>
    <xf numFmtId="0" fontId="28" fillId="0" borderId="3" xfId="0" applyFont="1" applyBorder="1" applyAlignment="1" applyProtection="1">
      <alignment vertical="center"/>
      <protection hidden="1"/>
    </xf>
    <xf numFmtId="0" fontId="0" fillId="0" borderId="0" xfId="0" applyProtection="1">
      <protection hidden="1"/>
    </xf>
    <xf numFmtId="0" fontId="28" fillId="0" borderId="0" xfId="0" applyFont="1" applyAlignment="1" applyProtection="1">
      <alignment vertical="center"/>
      <protection hidden="1"/>
    </xf>
    <xf numFmtId="0" fontId="0" fillId="0" borderId="3" xfId="0" applyBorder="1" applyProtection="1">
      <protection hidden="1"/>
    </xf>
    <xf numFmtId="0" fontId="63" fillId="0" borderId="0" xfId="0" applyFont="1" applyProtection="1">
      <protection hidden="1"/>
    </xf>
    <xf numFmtId="0" fontId="66" fillId="0" borderId="0" xfId="0" applyFont="1"/>
    <xf numFmtId="0" fontId="43" fillId="0" borderId="0" xfId="0" applyFont="1" applyProtection="1">
      <protection hidden="1"/>
    </xf>
    <xf numFmtId="0" fontId="50" fillId="0" borderId="0" xfId="0" applyFont="1" applyProtection="1">
      <protection hidden="1"/>
    </xf>
    <xf numFmtId="0" fontId="45" fillId="0" borderId="0" xfId="0" applyFont="1" applyAlignment="1" applyProtection="1">
      <alignment horizontal="right"/>
      <protection hidden="1"/>
    </xf>
    <xf numFmtId="0" fontId="43" fillId="0" borderId="3" xfId="0" applyFont="1" applyBorder="1" applyAlignment="1" applyProtection="1">
      <alignment horizontal="left"/>
      <protection hidden="1"/>
    </xf>
    <xf numFmtId="0" fontId="43" fillId="0" borderId="3" xfId="0" applyFont="1" applyBorder="1" applyProtection="1">
      <protection hidden="1"/>
    </xf>
    <xf numFmtId="0" fontId="45" fillId="0" borderId="0" xfId="0" applyFont="1" applyAlignment="1" applyProtection="1">
      <alignment horizontal="left" vertical="top"/>
      <protection hidden="1"/>
    </xf>
    <xf numFmtId="0" fontId="45" fillId="0" borderId="0" xfId="0" applyFont="1" applyAlignment="1" applyProtection="1">
      <alignment horizontal="left" vertical="top" wrapText="1"/>
      <protection hidden="1"/>
    </xf>
    <xf numFmtId="0" fontId="43" fillId="0" borderId="0" xfId="0" applyFont="1" applyAlignment="1" applyProtection="1">
      <alignment horizontal="left"/>
      <protection hidden="1"/>
    </xf>
    <xf numFmtId="0" fontId="67" fillId="0" borderId="0" xfId="0" applyFont="1" applyAlignment="1" applyProtection="1">
      <alignment vertical="center"/>
      <protection hidden="1"/>
    </xf>
    <xf numFmtId="0" fontId="45" fillId="0" borderId="0" xfId="0" applyFont="1" applyAlignment="1" applyProtection="1">
      <alignment horizontal="left"/>
      <protection hidden="1"/>
    </xf>
    <xf numFmtId="0" fontId="45" fillId="0" borderId="0" xfId="0" applyFont="1" applyProtection="1">
      <protection hidden="1"/>
    </xf>
    <xf numFmtId="0" fontId="45" fillId="0" borderId="0" xfId="0" applyFont="1" applyAlignment="1" applyProtection="1">
      <alignment horizontal="center"/>
      <protection hidden="1"/>
    </xf>
    <xf numFmtId="0" fontId="43" fillId="0" borderId="0" xfId="0" applyFont="1" applyAlignment="1" applyProtection="1">
      <alignment horizontal="center"/>
      <protection hidden="1"/>
    </xf>
    <xf numFmtId="0" fontId="45" fillId="0" borderId="0" xfId="0" applyFont="1" applyAlignment="1" applyProtection="1">
      <alignment horizontal="center" wrapText="1"/>
      <protection hidden="1"/>
    </xf>
    <xf numFmtId="166" fontId="43" fillId="0" borderId="0" xfId="0" applyNumberFormat="1" applyFont="1" applyAlignment="1" applyProtection="1">
      <alignment horizontal="center"/>
      <protection hidden="1"/>
    </xf>
    <xf numFmtId="0" fontId="13" fillId="0" borderId="0" xfId="0" applyFont="1" applyAlignment="1" applyProtection="1">
      <alignment vertical="center" wrapText="1"/>
      <protection hidden="1"/>
    </xf>
    <xf numFmtId="0" fontId="20" fillId="0" borderId="0" xfId="0" applyFont="1" applyProtection="1">
      <protection hidden="1"/>
    </xf>
    <xf numFmtId="0" fontId="13" fillId="0" borderId="0" xfId="0" applyFont="1" applyProtection="1">
      <protection hidden="1"/>
    </xf>
    <xf numFmtId="0" fontId="20" fillId="0" borderId="0" xfId="0" applyFont="1" applyAlignment="1" applyProtection="1">
      <alignment horizontal="right"/>
      <protection hidden="1"/>
    </xf>
    <xf numFmtId="0" fontId="64" fillId="0" borderId="0" xfId="0" applyFont="1" applyAlignment="1" applyProtection="1">
      <alignment horizontal="right"/>
      <protection hidden="1"/>
    </xf>
    <xf numFmtId="0" fontId="20" fillId="0" borderId="3" xfId="0" applyFont="1" applyBorder="1" applyProtection="1">
      <protection hidden="1"/>
    </xf>
    <xf numFmtId="0" fontId="13" fillId="0" borderId="3" xfId="0" applyFont="1" applyBorder="1" applyProtection="1">
      <protection hidden="1"/>
    </xf>
    <xf numFmtId="0" fontId="13" fillId="0" borderId="3" xfId="0" applyFont="1" applyBorder="1" applyAlignment="1" applyProtection="1">
      <alignment vertical="center"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0" fillId="0" borderId="0" xfId="0" applyFont="1" applyAlignment="1" applyProtection="1">
      <alignment horizontal="right" vertical="center"/>
      <protection hidden="1"/>
    </xf>
    <xf numFmtId="0" fontId="30" fillId="0" borderId="0" xfId="0" applyFont="1" applyAlignment="1" applyProtection="1">
      <alignment vertical="center" wrapText="1"/>
      <protection hidden="1"/>
    </xf>
    <xf numFmtId="0" fontId="70" fillId="0" borderId="0" xfId="0" applyFont="1" applyAlignment="1" applyProtection="1">
      <alignment horizontal="left" vertical="top"/>
      <protection hidden="1"/>
    </xf>
    <xf numFmtId="0" fontId="71" fillId="0" borderId="0" xfId="0" applyFont="1" applyAlignment="1" applyProtection="1">
      <alignment horizontal="left" vertical="top"/>
      <protection hidden="1"/>
    </xf>
    <xf numFmtId="0" fontId="72" fillId="0" borderId="0" xfId="0" applyFont="1" applyProtection="1">
      <protection hidden="1"/>
    </xf>
    <xf numFmtId="0" fontId="21" fillId="0" borderId="0" xfId="0" applyFont="1" applyAlignment="1" applyProtection="1">
      <alignment horizontal="right" vertical="top"/>
      <protection hidden="1"/>
    </xf>
    <xf numFmtId="0" fontId="73" fillId="0" borderId="0" xfId="0" applyFont="1" applyProtection="1">
      <protection hidden="1"/>
    </xf>
    <xf numFmtId="0" fontId="48" fillId="0" borderId="0" xfId="0" applyFont="1" applyAlignment="1" applyProtection="1">
      <alignment horizontal="right" vertical="top"/>
      <protection hidden="1"/>
    </xf>
    <xf numFmtId="0" fontId="48" fillId="0" borderId="0" xfId="0" applyFont="1" applyAlignment="1" applyProtection="1">
      <alignment horizontal="left" vertical="top"/>
      <protection hidden="1"/>
    </xf>
    <xf numFmtId="0" fontId="21" fillId="0" borderId="0" xfId="0" applyFont="1" applyAlignment="1" applyProtection="1">
      <alignment horizontal="left" vertical="top"/>
      <protection hidden="1"/>
    </xf>
    <xf numFmtId="0" fontId="21" fillId="0" borderId="0" xfId="0" applyFont="1" applyAlignment="1" applyProtection="1">
      <alignment vertical="top"/>
      <protection hidden="1"/>
    </xf>
    <xf numFmtId="0" fontId="48" fillId="0" borderId="0" xfId="0" applyFont="1" applyAlignment="1" applyProtection="1">
      <alignment horizontal="left" vertical="top" wrapText="1"/>
      <protection hidden="1"/>
    </xf>
    <xf numFmtId="0" fontId="21" fillId="0" borderId="0" xfId="0" applyFont="1" applyAlignment="1" applyProtection="1">
      <alignment vertical="center"/>
      <protection hidden="1"/>
    </xf>
    <xf numFmtId="0" fontId="74" fillId="0" borderId="0" xfId="0" applyFont="1" applyAlignment="1" applyProtection="1">
      <alignment horizontal="left" vertical="center" wrapText="1"/>
      <protection hidden="1"/>
    </xf>
    <xf numFmtId="0" fontId="48" fillId="0" borderId="3" xfId="0" applyFont="1" applyBorder="1" applyAlignment="1" applyProtection="1">
      <alignment horizontal="left" vertical="top" wrapText="1"/>
      <protection hidden="1"/>
    </xf>
    <xf numFmtId="0" fontId="48" fillId="0" borderId="0" xfId="0" applyFont="1" applyAlignment="1" applyProtection="1">
      <alignment vertical="top"/>
      <protection hidden="1"/>
    </xf>
    <xf numFmtId="0" fontId="76" fillId="0" borderId="0" xfId="0" applyFont="1" applyProtection="1">
      <protection hidden="1"/>
    </xf>
    <xf numFmtId="0" fontId="43" fillId="0" borderId="0" xfId="0" applyFont="1" applyAlignment="1" applyProtection="1">
      <alignment horizontal="center" vertical="top"/>
      <protection hidden="1"/>
    </xf>
    <xf numFmtId="0" fontId="43" fillId="0" borderId="0" xfId="0" applyFont="1" applyAlignment="1" applyProtection="1">
      <alignment horizontal="left" vertical="top"/>
      <protection hidden="1"/>
    </xf>
    <xf numFmtId="0" fontId="43" fillId="0" borderId="0" xfId="0" applyFont="1" applyAlignment="1" applyProtection="1">
      <alignment vertical="top"/>
      <protection hidden="1"/>
    </xf>
    <xf numFmtId="0" fontId="77" fillId="0" borderId="0" xfId="67" applyFont="1" applyFill="1" applyBorder="1" applyAlignment="1" applyProtection="1">
      <alignment horizontal="left" vertical="top"/>
      <protection hidden="1"/>
    </xf>
    <xf numFmtId="0" fontId="13" fillId="0" borderId="0" xfId="0" applyFont="1" applyAlignment="1" applyProtection="1">
      <alignment horizontal="center" vertical="top"/>
      <protection hidden="1"/>
    </xf>
    <xf numFmtId="0" fontId="46" fillId="0" borderId="0" xfId="0" applyFont="1" applyProtection="1">
      <protection hidden="1"/>
    </xf>
    <xf numFmtId="0" fontId="77" fillId="0" borderId="0" xfId="67" applyFont="1" applyFill="1" applyAlignment="1" applyProtection="1">
      <alignment horizontal="left" vertical="top"/>
      <protection hidden="1"/>
    </xf>
    <xf numFmtId="0" fontId="46" fillId="7" borderId="0" xfId="0" applyFont="1" applyFill="1" applyProtection="1">
      <protection hidden="1"/>
    </xf>
    <xf numFmtId="0" fontId="6" fillId="0" borderId="0" xfId="0" applyFont="1" applyAlignment="1" applyProtection="1">
      <alignment horizontal="center" vertical="top"/>
      <protection hidden="1"/>
    </xf>
    <xf numFmtId="0" fontId="13" fillId="0" borderId="0" xfId="0" applyFont="1" applyAlignment="1" applyProtection="1">
      <alignment vertical="top"/>
      <protection hidden="1"/>
    </xf>
    <xf numFmtId="0" fontId="17" fillId="0" borderId="0" xfId="0" applyFont="1" applyAlignment="1" applyProtection="1">
      <alignment horizontal="left"/>
      <protection hidden="1"/>
    </xf>
    <xf numFmtId="0" fontId="78" fillId="0" borderId="0" xfId="0" applyFont="1" applyProtection="1">
      <protection hidden="1"/>
    </xf>
    <xf numFmtId="0" fontId="43" fillId="0" borderId="0" xfId="0" applyFont="1" applyAlignment="1" applyProtection="1">
      <alignment horizontal="right" vertical="top"/>
      <protection hidden="1"/>
    </xf>
    <xf numFmtId="0" fontId="39" fillId="0" borderId="0" xfId="67" applyFill="1" applyAlignment="1" applyProtection="1">
      <alignment horizontal="left" vertical="center"/>
      <protection hidden="1"/>
    </xf>
    <xf numFmtId="0" fontId="77" fillId="0" borderId="0" xfId="68" applyFont="1" applyFill="1" applyAlignment="1" applyProtection="1">
      <alignment vertical="top"/>
      <protection hidden="1"/>
    </xf>
    <xf numFmtId="0" fontId="53" fillId="0" borderId="0" xfId="0" applyFont="1" applyAlignment="1" applyProtection="1">
      <alignment vertical="top"/>
      <protection hidden="1"/>
    </xf>
    <xf numFmtId="0" fontId="53" fillId="0" borderId="0" xfId="0" applyFont="1" applyAlignment="1" applyProtection="1">
      <alignment horizontal="right" vertical="top"/>
      <protection hidden="1"/>
    </xf>
    <xf numFmtId="0" fontId="6" fillId="0" borderId="0" xfId="0" applyFont="1" applyAlignment="1" applyProtection="1">
      <alignment vertical="top"/>
      <protection hidden="1"/>
    </xf>
    <xf numFmtId="0" fontId="44" fillId="0" borderId="0" xfId="0" applyFont="1" applyAlignment="1" applyProtection="1">
      <alignment vertical="top"/>
      <protection hidden="1"/>
    </xf>
    <xf numFmtId="0" fontId="7" fillId="0" borderId="0" xfId="0" applyFont="1" applyAlignment="1" applyProtection="1">
      <alignment vertical="top"/>
      <protection hidden="1"/>
    </xf>
    <xf numFmtId="0" fontId="8" fillId="0" borderId="0" xfId="0" applyFont="1" applyAlignment="1" applyProtection="1">
      <alignment vertical="top"/>
      <protection hidden="1"/>
    </xf>
    <xf numFmtId="0" fontId="13" fillId="0" borderId="0" xfId="0" applyFont="1" applyAlignment="1" applyProtection="1">
      <alignment horizontal="right" vertical="top"/>
      <protection hidden="1"/>
    </xf>
    <xf numFmtId="0" fontId="53" fillId="0" borderId="0" xfId="0" applyFont="1" applyAlignment="1" applyProtection="1">
      <alignment horizontal="left" vertical="center" indent="5"/>
      <protection hidden="1"/>
    </xf>
    <xf numFmtId="0" fontId="63" fillId="0" borderId="0" xfId="0" applyFont="1" applyAlignment="1" applyProtection="1">
      <alignment horizontal="left" vertical="center" indent="5"/>
      <protection hidden="1"/>
    </xf>
    <xf numFmtId="0" fontId="0" fillId="0" borderId="0" xfId="0" applyAlignment="1" applyProtection="1">
      <alignment vertical="top"/>
      <protection hidden="1"/>
    </xf>
    <xf numFmtId="0" fontId="64" fillId="0" borderId="0" xfId="0" applyFont="1" applyProtection="1">
      <protection hidden="1"/>
    </xf>
    <xf numFmtId="0" fontId="0" fillId="0" borderId="3" xfId="0" applyBorder="1" applyAlignment="1" applyProtection="1">
      <alignment vertical="top"/>
      <protection hidden="1"/>
    </xf>
    <xf numFmtId="0" fontId="64" fillId="0" borderId="3" xfId="0" applyFont="1" applyBorder="1" applyProtection="1">
      <protection hidden="1"/>
    </xf>
    <xf numFmtId="0" fontId="51" fillId="0" borderId="21" xfId="0" applyFont="1" applyBorder="1" applyAlignment="1" applyProtection="1">
      <alignment vertical="center"/>
      <protection hidden="1"/>
    </xf>
    <xf numFmtId="0" fontId="79" fillId="0" borderId="21" xfId="0" applyFont="1" applyBorder="1" applyAlignment="1" applyProtection="1">
      <alignment vertical="center"/>
      <protection hidden="1"/>
    </xf>
    <xf numFmtId="0" fontId="43" fillId="0" borderId="21" xfId="0" applyFont="1" applyBorder="1" applyProtection="1">
      <protection hidden="1"/>
    </xf>
    <xf numFmtId="0" fontId="43" fillId="0" borderId="0" xfId="0" applyFont="1" applyAlignment="1" applyProtection="1">
      <alignment horizontal="left" vertical="center" indent="8"/>
      <protection hidden="1"/>
    </xf>
    <xf numFmtId="0" fontId="43" fillId="0" borderId="0" xfId="0" applyFont="1" applyAlignment="1" applyProtection="1">
      <alignment horizontal="left" vertical="center"/>
      <protection hidden="1"/>
    </xf>
    <xf numFmtId="0" fontId="80" fillId="0" borderId="0" xfId="0" applyFont="1" applyProtection="1">
      <protection hidden="1"/>
    </xf>
    <xf numFmtId="0" fontId="8" fillId="0" borderId="0" xfId="0" applyFont="1" applyProtection="1">
      <protection hidden="1"/>
    </xf>
    <xf numFmtId="0" fontId="53" fillId="0" borderId="0" xfId="0" applyFont="1" applyAlignment="1" applyProtection="1">
      <alignment vertical="center"/>
      <protection hidden="1"/>
    </xf>
    <xf numFmtId="0" fontId="53" fillId="0" borderId="0" xfId="0" applyFont="1" applyProtection="1">
      <protection hidden="1"/>
    </xf>
    <xf numFmtId="0" fontId="44" fillId="0" borderId="0" xfId="0" applyFont="1" applyAlignment="1" applyProtection="1">
      <alignment vertical="center" wrapText="1"/>
      <protection hidden="1"/>
    </xf>
    <xf numFmtId="0" fontId="53" fillId="0" borderId="0" xfId="0" applyFont="1" applyAlignment="1" applyProtection="1">
      <alignment vertical="center" wrapText="1"/>
      <protection hidden="1"/>
    </xf>
    <xf numFmtId="0" fontId="44" fillId="0" borderId="0" xfId="0" applyFont="1" applyProtection="1">
      <protection hidden="1"/>
    </xf>
    <xf numFmtId="0" fontId="58" fillId="0" borderId="0" xfId="0" applyFont="1" applyProtection="1">
      <protection hidden="1"/>
    </xf>
    <xf numFmtId="0" fontId="44" fillId="0" borderId="3" xfId="0" applyFont="1" applyBorder="1" applyProtection="1">
      <protection hidden="1"/>
    </xf>
    <xf numFmtId="0" fontId="59" fillId="0" borderId="0" xfId="0" applyFont="1" applyAlignment="1" applyProtection="1">
      <alignment vertical="center"/>
      <protection hidden="1"/>
    </xf>
    <xf numFmtId="0" fontId="57" fillId="0" borderId="0" xfId="0" applyFont="1" applyAlignment="1" applyProtection="1">
      <alignment vertical="center"/>
      <protection hidden="1"/>
    </xf>
    <xf numFmtId="0" fontId="82" fillId="0" borderId="0" xfId="0" applyFont="1" applyAlignment="1" applyProtection="1">
      <alignment vertical="center" wrapText="1"/>
      <protection hidden="1"/>
    </xf>
    <xf numFmtId="0" fontId="11" fillId="0" borderId="0" xfId="0" applyFont="1" applyAlignment="1" applyProtection="1">
      <alignment vertical="center"/>
      <protection hidden="1"/>
    </xf>
    <xf numFmtId="0" fontId="52" fillId="0" borderId="0" xfId="0" applyFont="1" applyAlignment="1" applyProtection="1">
      <alignment vertical="center"/>
      <protection hidden="1"/>
    </xf>
    <xf numFmtId="0" fontId="69"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83" fillId="0" borderId="0" xfId="0" applyFont="1" applyAlignment="1" applyProtection="1">
      <alignment vertical="center"/>
      <protection hidden="1"/>
    </xf>
    <xf numFmtId="0" fontId="84" fillId="0" borderId="0" xfId="0" applyFont="1" applyProtection="1">
      <protection hidden="1"/>
    </xf>
    <xf numFmtId="0" fontId="84" fillId="0" borderId="0" xfId="0" applyFont="1" applyAlignment="1" applyProtection="1">
      <alignment vertical="center"/>
      <protection hidden="1"/>
    </xf>
    <xf numFmtId="0" fontId="85" fillId="0" borderId="0" xfId="0" applyFont="1" applyProtection="1">
      <protection hidden="1"/>
    </xf>
    <xf numFmtId="0" fontId="64" fillId="0" borderId="0" xfId="0" applyFont="1" applyAlignment="1" applyProtection="1">
      <alignment vertical="center"/>
      <protection hidden="1"/>
    </xf>
    <xf numFmtId="0" fontId="85" fillId="0" borderId="0" xfId="0" applyFont="1" applyAlignment="1" applyProtection="1">
      <alignment vertical="center"/>
      <protection hidden="1"/>
    </xf>
    <xf numFmtId="0" fontId="65" fillId="0" borderId="7" xfId="0" applyFont="1" applyBorder="1" applyAlignment="1" applyProtection="1">
      <alignment vertical="center"/>
      <protection hidden="1"/>
    </xf>
    <xf numFmtId="0" fontId="86" fillId="0" borderId="0" xfId="0" applyFont="1" applyAlignment="1" applyProtection="1">
      <alignment vertical="center" wrapText="1"/>
      <protection hidden="1"/>
    </xf>
    <xf numFmtId="0" fontId="4" fillId="0" borderId="1" xfId="0" applyFont="1" applyBorder="1" applyAlignment="1" applyProtection="1">
      <alignment horizontal="center" vertical="center" wrapText="1"/>
      <protection hidden="1"/>
    </xf>
    <xf numFmtId="0" fontId="83" fillId="0" borderId="0" xfId="0" applyFont="1" applyProtection="1">
      <protection hidden="1"/>
    </xf>
    <xf numFmtId="6" fontId="53" fillId="0" borderId="1" xfId="0" applyNumberFormat="1" applyFont="1" applyBorder="1" applyAlignment="1" applyProtection="1">
      <alignment horizontal="center" vertical="center" wrapText="1"/>
      <protection hidden="1"/>
    </xf>
    <xf numFmtId="169" fontId="43" fillId="0" borderId="1" xfId="38" applyNumberFormat="1" applyFont="1" applyBorder="1" applyAlignment="1" applyProtection="1">
      <alignment vertical="center" wrapText="1"/>
      <protection hidden="1"/>
    </xf>
    <xf numFmtId="0" fontId="82" fillId="0" borderId="0" xfId="0" applyFont="1" applyAlignment="1" applyProtection="1">
      <alignment horizontal="right" vertical="center"/>
      <protection hidden="1"/>
    </xf>
    <xf numFmtId="169" fontId="82" fillId="0" borderId="0" xfId="0" applyNumberFormat="1" applyFont="1" applyAlignment="1" applyProtection="1">
      <alignment vertical="center" wrapText="1"/>
      <protection hidden="1"/>
    </xf>
    <xf numFmtId="0" fontId="86" fillId="0" borderId="0" xfId="0" applyFont="1" applyAlignment="1" applyProtection="1">
      <alignment horizontal="center" vertical="center" wrapText="1"/>
      <protection hidden="1"/>
    </xf>
    <xf numFmtId="0" fontId="86" fillId="0" borderId="1" xfId="0" applyFont="1" applyBorder="1" applyAlignment="1" applyProtection="1">
      <alignment horizontal="center" vertical="center" wrapText="1"/>
      <protection hidden="1"/>
    </xf>
    <xf numFmtId="169" fontId="82" fillId="0" borderId="0" xfId="38" applyNumberFormat="1" applyFont="1" applyBorder="1" applyAlignment="1" applyProtection="1">
      <alignment vertical="center" wrapText="1"/>
      <protection hidden="1"/>
    </xf>
    <xf numFmtId="0" fontId="87" fillId="0" borderId="0" xfId="0" applyFont="1" applyAlignment="1" applyProtection="1">
      <alignment horizontal="center" vertical="center" wrapText="1"/>
      <protection hidden="1"/>
    </xf>
    <xf numFmtId="169" fontId="67" fillId="0" borderId="0" xfId="0" applyNumberFormat="1" applyFont="1" applyAlignment="1" applyProtection="1">
      <alignment vertical="center" wrapText="1"/>
      <protection hidden="1"/>
    </xf>
    <xf numFmtId="169" fontId="44" fillId="0" borderId="0" xfId="0" applyNumberFormat="1" applyFont="1" applyProtection="1">
      <protection hidden="1"/>
    </xf>
    <xf numFmtId="0" fontId="58" fillId="0" borderId="0" xfId="0" applyFont="1" applyAlignment="1" applyProtection="1">
      <alignment horizontal="right"/>
      <protection hidden="1"/>
    </xf>
    <xf numFmtId="169" fontId="58" fillId="0" borderId="6" xfId="0" applyNumberFormat="1" applyFont="1" applyBorder="1" applyProtection="1">
      <protection hidden="1"/>
    </xf>
    <xf numFmtId="0" fontId="30" fillId="0" borderId="0" xfId="0" applyFont="1" applyAlignment="1" applyProtection="1">
      <alignment horizontal="left" vertical="center" wrapText="1"/>
      <protection hidden="1"/>
    </xf>
    <xf numFmtId="0" fontId="89" fillId="0" borderId="0" xfId="0" applyFont="1" applyProtection="1">
      <protection hidden="1"/>
    </xf>
    <xf numFmtId="0" fontId="43" fillId="0" borderId="0" xfId="0" applyFont="1" applyAlignment="1" applyProtection="1">
      <alignment horizontal="left" vertical="center" wrapText="1"/>
      <protection hidden="1"/>
    </xf>
    <xf numFmtId="0" fontId="64" fillId="0" borderId="0" xfId="0" applyFont="1" applyAlignment="1" applyProtection="1">
      <alignment horizontal="left"/>
      <protection hidden="1"/>
    </xf>
    <xf numFmtId="0" fontId="8" fillId="0" borderId="0" xfId="0" applyFont="1" applyAlignment="1" applyProtection="1">
      <alignment horizontal="center" vertical="center" wrapText="1"/>
      <protection hidden="1"/>
    </xf>
    <xf numFmtId="0" fontId="13" fillId="0" borderId="1" xfId="0" applyFont="1" applyBorder="1" applyAlignment="1" applyProtection="1">
      <alignment horizontal="center"/>
      <protection hidden="1"/>
    </xf>
    <xf numFmtId="0" fontId="13" fillId="0" borderId="0" xfId="0" applyFont="1" applyAlignment="1" applyProtection="1">
      <alignment horizontal="center"/>
      <protection hidden="1"/>
    </xf>
    <xf numFmtId="44" fontId="13" fillId="0" borderId="0" xfId="38" applyFont="1" applyFill="1" applyBorder="1" applyAlignment="1" applyProtection="1">
      <alignment horizontal="center"/>
      <protection hidden="1"/>
    </xf>
    <xf numFmtId="0" fontId="90" fillId="0" borderId="0" xfId="0" applyFont="1" applyAlignment="1" applyProtection="1">
      <alignment vertical="center"/>
      <protection hidden="1"/>
    </xf>
    <xf numFmtId="169" fontId="13" fillId="0" borderId="0" xfId="38" applyNumberFormat="1" applyFont="1" applyBorder="1" applyProtection="1">
      <protection hidden="1"/>
    </xf>
    <xf numFmtId="44" fontId="13" fillId="0" borderId="0" xfId="38" applyFont="1" applyBorder="1" applyAlignment="1" applyProtection="1">
      <alignment horizontal="center"/>
      <protection hidden="1"/>
    </xf>
    <xf numFmtId="0" fontId="91" fillId="0" borderId="0" xfId="0" applyFont="1" applyAlignment="1" applyProtection="1">
      <alignment horizontal="right"/>
      <protection hidden="1"/>
    </xf>
    <xf numFmtId="0" fontId="53" fillId="3" borderId="1" xfId="0" applyFont="1" applyFill="1" applyBorder="1" applyProtection="1">
      <protection hidden="1"/>
    </xf>
    <xf numFmtId="0" fontId="43" fillId="3" borderId="1" xfId="0" applyFont="1" applyFill="1" applyBorder="1" applyProtection="1">
      <protection hidden="1"/>
    </xf>
    <xf numFmtId="0" fontId="93" fillId="0" borderId="0" xfId="0" applyFont="1" applyAlignment="1" applyProtection="1">
      <alignment horizontal="right"/>
      <protection hidden="1"/>
    </xf>
    <xf numFmtId="169" fontId="45" fillId="0" borderId="0" xfId="38" applyNumberFormat="1" applyFont="1" applyFill="1" applyBorder="1" applyAlignment="1" applyProtection="1">
      <alignment horizontal="center" vertical="center" wrapText="1"/>
      <protection hidden="1"/>
    </xf>
    <xf numFmtId="0" fontId="30" fillId="0" borderId="13" xfId="0" applyFont="1" applyBorder="1" applyAlignment="1" applyProtection="1">
      <alignment vertical="center"/>
      <protection hidden="1"/>
    </xf>
    <xf numFmtId="0" fontId="43" fillId="0" borderId="13" xfId="0" applyFont="1" applyBorder="1" applyProtection="1">
      <protection hidden="1"/>
    </xf>
    <xf numFmtId="0" fontId="30" fillId="0" borderId="13" xfId="0" applyFont="1" applyBorder="1" applyProtection="1">
      <protection hidden="1"/>
    </xf>
    <xf numFmtId="0" fontId="30" fillId="0" borderId="13" xfId="0" applyFont="1" applyBorder="1" applyAlignment="1" applyProtection="1">
      <alignment horizontal="right" vertical="center"/>
      <protection hidden="1"/>
    </xf>
    <xf numFmtId="0" fontId="30" fillId="0" borderId="13" xfId="0" applyFont="1" applyBorder="1" applyAlignment="1" applyProtection="1">
      <alignment vertical="center" wrapText="1"/>
      <protection hidden="1"/>
    </xf>
    <xf numFmtId="167" fontId="6" fillId="0" borderId="1" xfId="40" applyNumberFormat="1" applyFont="1" applyFill="1" applyBorder="1" applyAlignment="1" applyProtection="1">
      <alignment horizontal="center" vertical="center"/>
    </xf>
    <xf numFmtId="170" fontId="6" fillId="3" borderId="1" xfId="30" applyNumberFormat="1" applyFont="1" applyFill="1" applyBorder="1" applyAlignment="1" applyProtection="1">
      <alignment horizontal="center" vertical="center"/>
      <protection locked="0"/>
    </xf>
    <xf numFmtId="9" fontId="6" fillId="3" borderId="1" xfId="77" applyFont="1" applyFill="1" applyBorder="1" applyAlignment="1" applyProtection="1">
      <alignment horizontal="center" vertical="center" wrapText="1"/>
      <protection locked="0"/>
    </xf>
    <xf numFmtId="0" fontId="53" fillId="0" borderId="1" xfId="0" applyFont="1" applyBorder="1" applyAlignment="1">
      <alignment horizontal="left" vertical="center" wrapText="1"/>
    </xf>
    <xf numFmtId="0" fontId="6" fillId="0" borderId="1" xfId="0" applyFont="1" applyBorder="1" applyAlignment="1">
      <alignment vertical="center"/>
    </xf>
    <xf numFmtId="9" fontId="6" fillId="3" borderId="1" xfId="77" applyFont="1" applyFill="1" applyBorder="1" applyAlignment="1" applyProtection="1">
      <alignment horizontal="center" vertical="center"/>
      <protection locked="0"/>
    </xf>
    <xf numFmtId="0" fontId="14" fillId="0" borderId="3" xfId="0" applyFont="1" applyBorder="1" applyAlignment="1" applyProtection="1">
      <alignment vertical="center" wrapText="1"/>
      <protection hidden="1"/>
    </xf>
    <xf numFmtId="0" fontId="67" fillId="0" borderId="0" xfId="0" applyFont="1" applyAlignment="1" applyProtection="1">
      <alignment horizontal="center" vertical="center"/>
      <protection hidden="1"/>
    </xf>
    <xf numFmtId="49" fontId="14" fillId="0" borderId="0" xfId="0" applyNumberFormat="1" applyFont="1" applyAlignment="1" applyProtection="1">
      <alignment horizontal="right" vertical="center" wrapText="1"/>
      <protection hidden="1"/>
    </xf>
    <xf numFmtId="0" fontId="14" fillId="0" borderId="0" xfId="0" applyFont="1" applyAlignment="1" applyProtection="1">
      <alignment horizontal="left" vertical="center"/>
      <protection hidden="1"/>
    </xf>
    <xf numFmtId="0" fontId="14" fillId="0" borderId="0" xfId="0" applyFont="1" applyAlignment="1" applyProtection="1">
      <alignment vertical="center"/>
      <protection hidden="1"/>
    </xf>
    <xf numFmtId="49" fontId="14" fillId="0" borderId="0" xfId="0" applyNumberFormat="1" applyFont="1" applyAlignment="1" applyProtection="1">
      <alignment horizontal="right" vertical="center"/>
      <protection hidden="1"/>
    </xf>
    <xf numFmtId="0" fontId="94" fillId="0" borderId="0" xfId="0" applyFont="1" applyProtection="1">
      <protection hidden="1"/>
    </xf>
    <xf numFmtId="49" fontId="12" fillId="0" borderId="0" xfId="0" applyNumberFormat="1" applyFont="1" applyAlignment="1" applyProtection="1">
      <alignment horizontal="center" vertical="center" wrapText="1"/>
      <protection hidden="1"/>
    </xf>
    <xf numFmtId="0" fontId="12" fillId="0" borderId="0" xfId="0" applyFont="1" applyAlignment="1" applyProtection="1">
      <alignment horizontal="left" vertical="center"/>
      <protection hidden="1"/>
    </xf>
    <xf numFmtId="0" fontId="12" fillId="0" borderId="0" xfId="0" applyFont="1" applyAlignment="1" applyProtection="1">
      <alignment vertical="center"/>
      <protection hidden="1"/>
    </xf>
    <xf numFmtId="0" fontId="95" fillId="0" borderId="0" xfId="0" applyFont="1" applyAlignment="1" applyProtection="1">
      <alignment horizontal="left" vertical="center"/>
      <protection hidden="1"/>
    </xf>
    <xf numFmtId="0" fontId="67" fillId="0" borderId="0" xfId="0" applyFont="1" applyAlignment="1" applyProtection="1">
      <alignment horizontal="center" vertical="center" wrapText="1"/>
      <protection hidden="1"/>
    </xf>
    <xf numFmtId="0" fontId="66" fillId="0" borderId="0" xfId="0" applyFont="1" applyAlignment="1" applyProtection="1">
      <alignment vertical="center"/>
      <protection hidden="1"/>
    </xf>
    <xf numFmtId="0" fontId="53" fillId="0" borderId="3" xfId="0" applyFont="1" applyBorder="1" applyProtection="1">
      <protection locked="0"/>
    </xf>
    <xf numFmtId="0" fontId="6" fillId="0" borderId="0" xfId="0" applyFont="1" applyAlignment="1" applyProtection="1">
      <alignment vertical="center" wrapText="1"/>
      <protection hidden="1"/>
    </xf>
    <xf numFmtId="0" fontId="53" fillId="0" borderId="3" xfId="0" applyFont="1" applyBorder="1" applyAlignment="1" applyProtection="1">
      <alignment horizontal="left"/>
      <protection locked="0"/>
    </xf>
    <xf numFmtId="0" fontId="66" fillId="0" borderId="0" xfId="0" applyFont="1" applyProtection="1">
      <protection hidden="1"/>
    </xf>
    <xf numFmtId="5" fontId="53" fillId="0" borderId="3" xfId="38" applyNumberFormat="1" applyFont="1" applyFill="1" applyBorder="1" applyAlignment="1" applyProtection="1">
      <protection hidden="1"/>
    </xf>
    <xf numFmtId="0" fontId="51" fillId="0" borderId="0" xfId="0" applyFont="1" applyProtection="1">
      <protection hidden="1"/>
    </xf>
    <xf numFmtId="0" fontId="62" fillId="0" borderId="0" xfId="0" applyFont="1" applyProtection="1">
      <protection hidden="1"/>
    </xf>
    <xf numFmtId="0" fontId="54" fillId="0" borderId="0" xfId="0" applyFont="1" applyProtection="1">
      <protection hidden="1"/>
    </xf>
    <xf numFmtId="0" fontId="53" fillId="0" borderId="3" xfId="0" quotePrefix="1" applyFont="1" applyBorder="1" applyAlignment="1" applyProtection="1">
      <alignment horizontal="left"/>
      <protection locked="0"/>
    </xf>
    <xf numFmtId="0" fontId="45" fillId="0" borderId="0" xfId="0" applyFont="1" applyAlignment="1" applyProtection="1">
      <alignment vertical="center" wrapText="1"/>
      <protection hidden="1"/>
    </xf>
    <xf numFmtId="0" fontId="45" fillId="0" borderId="0" xfId="0" applyFont="1" applyAlignment="1" applyProtection="1">
      <alignment vertical="center"/>
      <protection hidden="1"/>
    </xf>
    <xf numFmtId="0" fontId="96" fillId="0" borderId="0" xfId="0" applyFont="1" applyProtection="1">
      <protection hidden="1"/>
    </xf>
    <xf numFmtId="0" fontId="67" fillId="0" borderId="0" xfId="0" applyFont="1" applyAlignment="1" applyProtection="1">
      <alignment vertical="center" wrapText="1"/>
      <protection hidden="1"/>
    </xf>
    <xf numFmtId="0" fontId="66" fillId="0" borderId="0" xfId="0" applyFont="1" applyAlignment="1" applyProtection="1">
      <alignment vertical="center" wrapText="1"/>
      <protection hidden="1"/>
    </xf>
    <xf numFmtId="0" fontId="54" fillId="0" borderId="0" xfId="0" applyFont="1" applyAlignment="1" applyProtection="1">
      <alignment wrapText="1"/>
      <protection hidden="1"/>
    </xf>
    <xf numFmtId="0" fontId="97" fillId="0" borderId="0" xfId="0" applyFont="1" applyProtection="1">
      <protection hidden="1"/>
    </xf>
    <xf numFmtId="0" fontId="33" fillId="0" borderId="0" xfId="0" applyFont="1" applyAlignment="1" applyProtection="1">
      <alignment vertical="center"/>
      <protection hidden="1"/>
    </xf>
    <xf numFmtId="0" fontId="39" fillId="0" borderId="0" xfId="67" applyFill="1" applyBorder="1" applyAlignment="1" applyProtection="1">
      <alignment vertical="center"/>
      <protection hidden="1"/>
    </xf>
    <xf numFmtId="0" fontId="67" fillId="0" borderId="0" xfId="0" applyFont="1" applyAlignment="1" applyProtection="1">
      <alignment horizontal="center" wrapText="1"/>
      <protection hidden="1"/>
    </xf>
    <xf numFmtId="0" fontId="67" fillId="0" borderId="0" xfId="0" applyFont="1" applyProtection="1">
      <protection hidden="1"/>
    </xf>
    <xf numFmtId="0" fontId="53" fillId="0" borderId="0" xfId="0" applyFont="1" applyAlignment="1" applyProtection="1">
      <alignment horizontal="center"/>
      <protection hidden="1"/>
    </xf>
    <xf numFmtId="0" fontId="67" fillId="0" borderId="0" xfId="0" applyFont="1" applyAlignment="1" applyProtection="1">
      <alignment horizontal="center"/>
      <protection hidden="1"/>
    </xf>
    <xf numFmtId="0" fontId="98" fillId="0" borderId="0" xfId="67" applyFont="1" applyFill="1" applyBorder="1" applyAlignment="1" applyProtection="1">
      <protection hidden="1"/>
    </xf>
    <xf numFmtId="0" fontId="53" fillId="0" borderId="0" xfId="0" applyFont="1" applyProtection="1">
      <protection locked="0"/>
    </xf>
    <xf numFmtId="0" fontId="53" fillId="0" borderId="0" xfId="0" applyFont="1" applyAlignment="1" applyProtection="1">
      <alignment horizontal="center" vertical="center"/>
      <protection hidden="1"/>
    </xf>
    <xf numFmtId="0" fontId="66" fillId="0" borderId="0" xfId="0" applyFont="1" applyAlignment="1" applyProtection="1">
      <alignment horizontal="center" vertical="center"/>
      <protection hidden="1"/>
    </xf>
    <xf numFmtId="0" fontId="44" fillId="0" borderId="0" xfId="0" quotePrefix="1" applyFont="1" applyAlignment="1" applyProtection="1">
      <alignment horizontal="right"/>
      <protection hidden="1"/>
    </xf>
    <xf numFmtId="5" fontId="44" fillId="0" borderId="0" xfId="38" applyNumberFormat="1" applyFont="1" applyFill="1" applyBorder="1" applyAlignment="1" applyProtection="1">
      <protection hidden="1"/>
    </xf>
    <xf numFmtId="0" fontId="63" fillId="0" borderId="0" xfId="0" applyFont="1" applyAlignment="1" applyProtection="1">
      <alignment horizontal="center"/>
      <protection hidden="1"/>
    </xf>
    <xf numFmtId="167" fontId="60" fillId="0" borderId="0" xfId="38" applyNumberFormat="1" applyFont="1" applyBorder="1" applyAlignment="1" applyProtection="1">
      <alignment horizontal="center"/>
      <protection hidden="1"/>
    </xf>
    <xf numFmtId="0" fontId="45" fillId="0" borderId="3" xfId="0" applyFont="1" applyBorder="1" applyProtection="1">
      <protection hidden="1"/>
    </xf>
    <xf numFmtId="0" fontId="6" fillId="0" borderId="3" xfId="0" applyFont="1" applyBorder="1" applyAlignment="1" applyProtection="1">
      <alignment vertical="center" wrapText="1"/>
      <protection hidden="1"/>
    </xf>
    <xf numFmtId="0" fontId="44" fillId="0" borderId="3" xfId="0" applyFont="1" applyBorder="1" applyProtection="1">
      <protection locked="0"/>
    </xf>
    <xf numFmtId="167" fontId="37" fillId="0" borderId="3" xfId="38" applyNumberFormat="1" applyFont="1" applyBorder="1" applyAlignment="1" applyProtection="1">
      <alignment horizontal="center"/>
      <protection hidden="1"/>
    </xf>
    <xf numFmtId="0" fontId="44" fillId="0" borderId="3" xfId="0" applyFont="1" applyBorder="1" applyAlignment="1">
      <alignment horizontal="center"/>
    </xf>
    <xf numFmtId="0" fontId="44" fillId="0" borderId="3" xfId="0" quotePrefix="1" applyFont="1" applyBorder="1" applyAlignment="1">
      <alignment horizontal="right"/>
    </xf>
    <xf numFmtId="5" fontId="44" fillId="0" borderId="3" xfId="38" applyNumberFormat="1" applyFont="1" applyFill="1" applyBorder="1" applyAlignment="1" applyProtection="1">
      <protection hidden="1"/>
    </xf>
    <xf numFmtId="0" fontId="24" fillId="0" borderId="0" xfId="0" applyFont="1" applyAlignment="1" applyProtection="1">
      <alignment vertical="center" wrapText="1"/>
      <protection hidden="1"/>
    </xf>
    <xf numFmtId="0" fontId="43" fillId="0" borderId="3" xfId="0" applyFont="1" applyBorder="1" applyAlignment="1" applyProtection="1">
      <alignment horizontal="center" vertical="center" wrapText="1"/>
      <protection hidden="1"/>
    </xf>
    <xf numFmtId="0" fontId="30" fillId="0" borderId="13" xfId="0" applyFont="1" applyBorder="1" applyAlignment="1" applyProtection="1">
      <alignment horizontal="right"/>
      <protection hidden="1"/>
    </xf>
    <xf numFmtId="0" fontId="30" fillId="0" borderId="0" xfId="0" applyFont="1" applyAlignment="1" applyProtection="1">
      <alignment horizontal="right"/>
      <protection hidden="1"/>
    </xf>
    <xf numFmtId="0" fontId="30" fillId="0" borderId="0" xfId="0" applyFont="1" applyAlignment="1" applyProtection="1">
      <alignment wrapText="1"/>
      <protection hidden="1"/>
    </xf>
    <xf numFmtId="0" fontId="28" fillId="0" borderId="0" xfId="0" quotePrefix="1" applyFont="1" applyAlignment="1" applyProtection="1">
      <alignment vertical="center"/>
      <protection hidden="1"/>
    </xf>
    <xf numFmtId="0" fontId="12" fillId="0" borderId="0" xfId="0" applyFont="1" applyAlignment="1" applyProtection="1">
      <alignment vertical="center" wrapText="1"/>
      <protection hidden="1"/>
    </xf>
    <xf numFmtId="0" fontId="6" fillId="3" borderId="1" xfId="77" applyNumberFormat="1" applyFont="1" applyFill="1" applyBorder="1" applyAlignment="1" applyProtection="1">
      <alignment horizontal="center" vertical="center" wrapText="1"/>
      <protection locked="0"/>
    </xf>
    <xf numFmtId="0" fontId="6" fillId="3" borderId="1" xfId="77" applyNumberFormat="1" applyFont="1" applyFill="1" applyBorder="1" applyAlignment="1" applyProtection="1">
      <alignment horizontal="center" vertical="center"/>
      <protection locked="0"/>
    </xf>
    <xf numFmtId="0" fontId="6" fillId="3" borderId="1" xfId="30" applyNumberFormat="1" applyFont="1" applyFill="1" applyBorder="1" applyAlignment="1" applyProtection="1">
      <alignment horizontal="center" vertical="center"/>
      <protection locked="0"/>
    </xf>
    <xf numFmtId="169" fontId="4" fillId="0" borderId="1" xfId="66" applyNumberFormat="1" applyFont="1" applyBorder="1" applyAlignment="1" applyProtection="1">
      <alignment horizontal="center" vertical="center" wrapText="1"/>
      <protection hidden="1"/>
    </xf>
    <xf numFmtId="169" fontId="4" fillId="0" borderId="1" xfId="66" applyNumberFormat="1" applyFont="1" applyFill="1" applyBorder="1" applyAlignment="1" applyProtection="1">
      <alignment horizontal="center" vertical="center" wrapText="1"/>
      <protection hidden="1"/>
    </xf>
    <xf numFmtId="0" fontId="44" fillId="0" borderId="3" xfId="0" applyFont="1" applyBorder="1" applyAlignment="1" applyProtection="1">
      <alignment vertical="center" wrapText="1"/>
      <protection hidden="1"/>
    </xf>
    <xf numFmtId="0" fontId="99" fillId="0" borderId="3" xfId="0" applyFont="1" applyBorder="1" applyAlignment="1" applyProtection="1">
      <alignment vertical="center" wrapText="1"/>
      <protection hidden="1"/>
    </xf>
    <xf numFmtId="9" fontId="6" fillId="3" borderId="2" xfId="77" applyFont="1" applyFill="1" applyBorder="1" applyAlignment="1" applyProtection="1">
      <alignment horizontal="center" vertical="center"/>
      <protection locked="0"/>
    </xf>
    <xf numFmtId="0" fontId="62" fillId="0" borderId="0" xfId="0" applyFont="1" applyAlignment="1" applyProtection="1">
      <alignment horizontal="right" wrapText="1"/>
      <protection hidden="1"/>
    </xf>
    <xf numFmtId="0" fontId="62" fillId="0" borderId="0" xfId="0" applyFont="1" applyAlignment="1" applyProtection="1">
      <alignment horizontal="right"/>
      <protection hidden="1"/>
    </xf>
    <xf numFmtId="0" fontId="64" fillId="0" borderId="0" xfId="0" applyFont="1" applyAlignment="1" applyProtection="1">
      <alignment vertical="top"/>
      <protection hidden="1"/>
    </xf>
    <xf numFmtId="0" fontId="12" fillId="0" borderId="0" xfId="0" applyFont="1" applyAlignment="1" applyProtection="1">
      <alignment vertical="top"/>
      <protection hidden="1"/>
    </xf>
    <xf numFmtId="170" fontId="6" fillId="3" borderId="2" xfId="30" applyNumberFormat="1" applyFont="1" applyFill="1" applyBorder="1" applyAlignment="1" applyProtection="1">
      <alignment horizontal="left" vertical="center"/>
      <protection locked="0"/>
    </xf>
    <xf numFmtId="0" fontId="53" fillId="3" borderId="1" xfId="0" applyFont="1" applyFill="1" applyBorder="1" applyAlignment="1" applyProtection="1">
      <alignment horizontal="center"/>
      <protection locked="0"/>
    </xf>
    <xf numFmtId="0" fontId="82" fillId="0" borderId="0" xfId="0" applyFont="1" applyAlignment="1" applyProtection="1">
      <alignment horizontal="right" vertical="center" wrapText="1"/>
      <protection hidden="1"/>
    </xf>
    <xf numFmtId="0" fontId="67" fillId="0" borderId="0" xfId="0" applyFont="1" applyAlignment="1" applyProtection="1">
      <alignment horizontal="right" vertical="center"/>
      <protection hidden="1"/>
    </xf>
    <xf numFmtId="0" fontId="67" fillId="0" borderId="0" xfId="0" applyFont="1" applyAlignment="1" applyProtection="1">
      <alignment horizontal="right" vertical="center" wrapText="1"/>
      <protection hidden="1"/>
    </xf>
    <xf numFmtId="0" fontId="64" fillId="0" borderId="0" xfId="0" applyFont="1" applyAlignment="1" applyProtection="1">
      <alignment vertical="top" wrapText="1"/>
      <protection hidden="1"/>
    </xf>
    <xf numFmtId="169" fontId="58" fillId="0" borderId="0" xfId="0" applyNumberFormat="1" applyFont="1" applyProtection="1">
      <protection hidden="1"/>
    </xf>
    <xf numFmtId="43" fontId="6" fillId="3" borderId="2" xfId="30" applyFont="1" applyFill="1" applyBorder="1" applyAlignment="1" applyProtection="1">
      <alignment horizontal="left" vertical="center"/>
      <protection locked="0"/>
    </xf>
    <xf numFmtId="167" fontId="56" fillId="9" borderId="1" xfId="40" applyNumberFormat="1" applyFont="1" applyFill="1" applyBorder="1" applyAlignment="1" applyProtection="1">
      <alignment horizontal="center" vertical="center" wrapText="1"/>
      <protection hidden="1"/>
    </xf>
    <xf numFmtId="0" fontId="56" fillId="9" borderId="1" xfId="0" applyFont="1" applyFill="1" applyBorder="1" applyAlignment="1" applyProtection="1">
      <alignment horizontal="center" vertical="center" wrapText="1"/>
      <protection hidden="1"/>
    </xf>
    <xf numFmtId="0" fontId="65" fillId="10" borderId="1" xfId="0" applyFont="1" applyFill="1" applyBorder="1" applyAlignment="1" applyProtection="1">
      <alignment vertical="center"/>
      <protection hidden="1"/>
    </xf>
    <xf numFmtId="167" fontId="6" fillId="0" borderId="1" xfId="40" applyNumberFormat="1" applyFont="1" applyFill="1" applyBorder="1" applyAlignment="1" applyProtection="1">
      <alignment horizontal="center" vertical="center"/>
      <protection hidden="1"/>
    </xf>
    <xf numFmtId="0" fontId="6" fillId="0" borderId="1" xfId="0" applyFont="1" applyBorder="1" applyAlignment="1" applyProtection="1">
      <alignment horizontal="left" vertical="center" wrapText="1"/>
      <protection hidden="1"/>
    </xf>
    <xf numFmtId="0" fontId="53" fillId="0" borderId="1" xfId="0" applyFont="1" applyBorder="1" applyAlignment="1" applyProtection="1">
      <alignment horizontal="left" vertical="center" wrapText="1"/>
      <protection hidden="1"/>
    </xf>
    <xf numFmtId="0" fontId="6" fillId="0" borderId="1" xfId="0" applyFont="1" applyBorder="1" applyAlignment="1" applyProtection="1">
      <alignment vertical="center"/>
      <protection hidden="1"/>
    </xf>
    <xf numFmtId="0" fontId="6" fillId="0" borderId="1" xfId="0" applyFont="1" applyBorder="1" applyProtection="1">
      <protection hidden="1"/>
    </xf>
    <xf numFmtId="0" fontId="65" fillId="10" borderId="4" xfId="0" applyFont="1" applyFill="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15" xfId="0" applyFont="1" applyBorder="1" applyAlignment="1" applyProtection="1">
      <alignment vertical="center"/>
      <protection hidden="1"/>
    </xf>
    <xf numFmtId="0" fontId="6" fillId="0" borderId="1" xfId="30" applyNumberFormat="1" applyFont="1" applyFill="1" applyBorder="1" applyAlignment="1" applyProtection="1">
      <alignment horizontal="center" vertical="center"/>
      <protection hidden="1"/>
    </xf>
    <xf numFmtId="0" fontId="6" fillId="0" borderId="4" xfId="0" applyFont="1" applyBorder="1" applyProtection="1">
      <protection hidden="1"/>
    </xf>
    <xf numFmtId="0" fontId="6" fillId="6" borderId="1" xfId="0" applyFont="1" applyFill="1" applyBorder="1" applyAlignment="1" applyProtection="1">
      <alignment horizontal="center" vertical="center"/>
      <protection hidden="1"/>
    </xf>
    <xf numFmtId="0" fontId="6" fillId="0" borderId="14" xfId="0" applyFont="1" applyBorder="1" applyProtection="1">
      <protection hidden="1"/>
    </xf>
    <xf numFmtId="0" fontId="6" fillId="0" borderId="15" xfId="0" applyFont="1" applyBorder="1" applyProtection="1">
      <protection hidden="1"/>
    </xf>
    <xf numFmtId="0" fontId="6" fillId="0" borderId="14" xfId="0" applyFont="1" applyBorder="1" applyAlignment="1" applyProtection="1">
      <alignment vertical="center"/>
      <protection hidden="1"/>
    </xf>
    <xf numFmtId="0" fontId="0" fillId="0" borderId="1" xfId="0" applyBorder="1" applyProtection="1">
      <protection hidden="1"/>
    </xf>
    <xf numFmtId="0" fontId="64" fillId="0" borderId="0" xfId="0" applyFont="1" applyAlignment="1" applyProtection="1">
      <alignment horizontal="left" vertical="top" wrapText="1"/>
      <protection hidden="1"/>
    </xf>
    <xf numFmtId="0" fontId="64" fillId="0" borderId="0" xfId="0" applyFont="1" applyAlignment="1" applyProtection="1">
      <alignment horizontal="left" vertical="center"/>
      <protection hidden="1"/>
    </xf>
    <xf numFmtId="0" fontId="81" fillId="0" borderId="13" xfId="0" applyFont="1" applyBorder="1" applyAlignment="1" applyProtection="1">
      <alignment vertical="center"/>
      <protection hidden="1"/>
    </xf>
    <xf numFmtId="0" fontId="12" fillId="0" borderId="13" xfId="0" applyFont="1" applyBorder="1" applyAlignment="1" applyProtection="1">
      <alignment vertical="center" wrapText="1"/>
      <protection hidden="1"/>
    </xf>
    <xf numFmtId="0" fontId="65" fillId="10" borderId="5" xfId="0" applyFont="1" applyFill="1" applyBorder="1" applyAlignment="1" applyProtection="1">
      <alignment vertical="center"/>
      <protection hidden="1"/>
    </xf>
    <xf numFmtId="0" fontId="65" fillId="10" borderId="2" xfId="0" applyFont="1" applyFill="1" applyBorder="1" applyAlignment="1" applyProtection="1">
      <alignment vertical="center"/>
      <protection hidden="1"/>
    </xf>
    <xf numFmtId="0" fontId="39" fillId="0" borderId="13" xfId="67" applyFill="1" applyBorder="1" applyAlignment="1" applyProtection="1">
      <alignment vertical="center"/>
      <protection hidden="1"/>
    </xf>
    <xf numFmtId="0" fontId="43" fillId="0" borderId="23" xfId="0" applyFont="1" applyBorder="1" applyProtection="1">
      <protection hidden="1"/>
    </xf>
    <xf numFmtId="0" fontId="49" fillId="13" borderId="0" xfId="0" applyFont="1" applyFill="1" applyAlignment="1" applyProtection="1">
      <alignment vertical="center"/>
      <protection hidden="1"/>
    </xf>
    <xf numFmtId="0" fontId="52" fillId="13" borderId="0" xfId="0" applyFont="1" applyFill="1" applyAlignment="1" applyProtection="1">
      <alignment vertical="center"/>
      <protection hidden="1"/>
    </xf>
    <xf numFmtId="0" fontId="88" fillId="13" borderId="0" xfId="0" applyFont="1" applyFill="1" applyAlignment="1" applyProtection="1">
      <alignment vertical="center"/>
      <protection hidden="1"/>
    </xf>
    <xf numFmtId="0" fontId="47" fillId="13" borderId="0" xfId="0" applyFont="1" applyFill="1" applyAlignment="1" applyProtection="1">
      <alignment vertical="center"/>
      <protection hidden="1"/>
    </xf>
    <xf numFmtId="0" fontId="89" fillId="13" borderId="0" xfId="0" applyFont="1" applyFill="1" applyProtection="1">
      <protection hidden="1"/>
    </xf>
    <xf numFmtId="167" fontId="56" fillId="14" borderId="1" xfId="40" applyNumberFormat="1" applyFont="1" applyFill="1" applyBorder="1" applyAlignment="1" applyProtection="1">
      <alignment horizontal="center" vertical="center" wrapText="1"/>
      <protection hidden="1"/>
    </xf>
    <xf numFmtId="0" fontId="52" fillId="13" borderId="0" xfId="0" quotePrefix="1" applyFont="1" applyFill="1" applyAlignment="1" applyProtection="1">
      <alignment horizontal="left" vertical="center" indent="5"/>
      <protection hidden="1"/>
    </xf>
    <xf numFmtId="0" fontId="52" fillId="13" borderId="0" xfId="0" applyFont="1" applyFill="1" applyAlignment="1" applyProtection="1">
      <alignment horizontal="left" vertical="center"/>
      <protection hidden="1"/>
    </xf>
    <xf numFmtId="0" fontId="43" fillId="0" borderId="24" xfId="0" applyFont="1" applyBorder="1" applyProtection="1">
      <protection hidden="1"/>
    </xf>
    <xf numFmtId="0" fontId="14" fillId="0" borderId="24" xfId="0" applyFont="1" applyBorder="1" applyAlignment="1" applyProtection="1">
      <alignment vertical="center" wrapText="1"/>
      <protection hidden="1"/>
    </xf>
    <xf numFmtId="0" fontId="43" fillId="6" borderId="24" xfId="0" applyFont="1" applyFill="1" applyBorder="1" applyProtection="1">
      <protection hidden="1"/>
    </xf>
    <xf numFmtId="0" fontId="105" fillId="0" borderId="0" xfId="0" applyFont="1" applyAlignment="1" applyProtection="1">
      <alignment horizontal="left"/>
      <protection hidden="1"/>
    </xf>
    <xf numFmtId="0" fontId="24" fillId="0" borderId="0" xfId="0" applyFont="1" applyAlignment="1">
      <alignment horizontal="left" wrapText="1"/>
    </xf>
    <xf numFmtId="0" fontId="41" fillId="0" borderId="0" xfId="0" applyFont="1" applyAlignment="1">
      <alignment horizontal="left" wrapText="1"/>
    </xf>
    <xf numFmtId="0" fontId="0" fillId="0" borderId="0" xfId="0" applyAlignment="1">
      <alignment vertical="center" wrapText="1"/>
    </xf>
    <xf numFmtId="0" fontId="46" fillId="0" borderId="0" xfId="0" applyFont="1" applyAlignment="1">
      <alignment horizontal="left" wrapText="1"/>
    </xf>
    <xf numFmtId="0" fontId="43" fillId="0" borderId="0" xfId="0" applyFont="1" applyAlignment="1">
      <alignment horizontal="left" wrapText="1"/>
    </xf>
    <xf numFmtId="0" fontId="106" fillId="13" borderId="0" xfId="0" applyFont="1" applyFill="1" applyAlignment="1" applyProtection="1">
      <alignment vertical="center"/>
      <protection hidden="1"/>
    </xf>
    <xf numFmtId="0" fontId="107" fillId="0" borderId="0" xfId="0" applyFont="1" applyProtection="1">
      <protection hidden="1"/>
    </xf>
    <xf numFmtId="0" fontId="100" fillId="13" borderId="0" xfId="0" applyFont="1" applyFill="1" applyAlignment="1" applyProtection="1">
      <alignment vertical="center"/>
      <protection hidden="1"/>
    </xf>
    <xf numFmtId="0" fontId="108" fillId="0" borderId="0" xfId="0" applyFont="1" applyProtection="1">
      <protection hidden="1"/>
    </xf>
    <xf numFmtId="0" fontId="75" fillId="0" borderId="0" xfId="0" applyFont="1" applyAlignment="1">
      <alignment vertical="center"/>
    </xf>
    <xf numFmtId="0" fontId="75" fillId="0" borderId="0" xfId="0" applyFont="1" applyAlignment="1">
      <alignment horizontal="left" vertical="center"/>
    </xf>
    <xf numFmtId="0" fontId="68" fillId="0" borderId="0" xfId="0" applyFont="1" applyAlignment="1">
      <alignment vertical="center"/>
    </xf>
    <xf numFmtId="0" fontId="69" fillId="0" borderId="0" xfId="0" applyFont="1" applyAlignment="1">
      <alignment vertical="center"/>
    </xf>
    <xf numFmtId="0" fontId="111" fillId="0" borderId="0" xfId="0" applyFont="1" applyProtection="1">
      <protection hidden="1"/>
    </xf>
    <xf numFmtId="0" fontId="112" fillId="0" borderId="0" xfId="0" applyFont="1"/>
    <xf numFmtId="0" fontId="113" fillId="13" borderId="0" xfId="0" applyFont="1" applyFill="1" applyAlignment="1" applyProtection="1">
      <alignment vertical="center"/>
      <protection hidden="1"/>
    </xf>
    <xf numFmtId="0" fontId="115" fillId="0" borderId="0" xfId="0" applyFont="1" applyAlignment="1" applyProtection="1">
      <alignment vertical="center"/>
      <protection hidden="1"/>
    </xf>
    <xf numFmtId="0" fontId="116" fillId="0" borderId="0" xfId="0" applyFont="1" applyAlignment="1" applyProtection="1">
      <alignment vertical="center"/>
      <protection hidden="1"/>
    </xf>
    <xf numFmtId="0" fontId="117" fillId="0" borderId="0" xfId="0" applyFont="1" applyProtection="1">
      <protection hidden="1"/>
    </xf>
    <xf numFmtId="0" fontId="118" fillId="0" borderId="0" xfId="0" applyFont="1" applyProtection="1">
      <protection hidden="1"/>
    </xf>
    <xf numFmtId="0" fontId="44" fillId="0" borderId="23" xfId="0" applyFont="1" applyBorder="1" applyAlignment="1" applyProtection="1">
      <alignment vertical="center" wrapText="1"/>
      <protection hidden="1"/>
    </xf>
    <xf numFmtId="0" fontId="43" fillId="0" borderId="0" xfId="0" applyFont="1" applyAlignment="1" applyProtection="1">
      <alignment horizontal="center" vertical="center"/>
      <protection hidden="1"/>
    </xf>
    <xf numFmtId="6" fontId="43" fillId="0" borderId="29" xfId="0" applyNumberFormat="1"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6" fontId="43" fillId="0" borderId="0" xfId="0" applyNumberFormat="1" applyFont="1" applyAlignment="1" applyProtection="1">
      <alignment horizontal="center" vertical="center"/>
      <protection hidden="1"/>
    </xf>
    <xf numFmtId="0" fontId="57" fillId="3" borderId="0" xfId="0" applyFont="1" applyFill="1" applyAlignment="1" applyProtection="1">
      <alignment vertical="center"/>
      <protection hidden="1"/>
    </xf>
    <xf numFmtId="169" fontId="4" fillId="0" borderId="29" xfId="66" applyNumberFormat="1" applyFont="1" applyFill="1" applyBorder="1" applyAlignment="1" applyProtection="1">
      <alignment horizontal="center" vertical="center" wrapText="1"/>
      <protection hidden="1"/>
    </xf>
    <xf numFmtId="0" fontId="0" fillId="0" borderId="29" xfId="0" applyBorder="1" applyProtection="1">
      <protection hidden="1"/>
    </xf>
    <xf numFmtId="1" fontId="43" fillId="3" borderId="30" xfId="0" applyNumberFormat="1" applyFont="1" applyFill="1" applyBorder="1" applyAlignment="1" applyProtection="1">
      <alignment horizontal="center"/>
      <protection locked="0"/>
    </xf>
    <xf numFmtId="0" fontId="55" fillId="0" borderId="0" xfId="0" applyFont="1"/>
    <xf numFmtId="0" fontId="44" fillId="0" borderId="0" xfId="0" applyFont="1" applyAlignment="1">
      <alignment horizontal="left"/>
    </xf>
    <xf numFmtId="0" fontId="13" fillId="0" borderId="0" xfId="0" applyFont="1" applyAlignment="1" applyProtection="1">
      <alignment horizontal="left" vertical="top" wrapText="1"/>
      <protection hidden="1"/>
    </xf>
    <xf numFmtId="0" fontId="121" fillId="0" borderId="0" xfId="0" applyFont="1" applyProtection="1">
      <protection hidden="1"/>
    </xf>
    <xf numFmtId="0" fontId="122" fillId="0" borderId="0" xfId="0" applyFont="1" applyAlignment="1" applyProtection="1">
      <alignment horizontal="left"/>
      <protection hidden="1"/>
    </xf>
    <xf numFmtId="171" fontId="121" fillId="0" borderId="0" xfId="7" applyNumberFormat="1" applyFont="1" applyBorder="1" applyProtection="1">
      <protection hidden="1"/>
    </xf>
    <xf numFmtId="172" fontId="121" fillId="0" borderId="0" xfId="7" applyNumberFormat="1" applyFont="1" applyBorder="1" applyProtection="1">
      <protection hidden="1"/>
    </xf>
    <xf numFmtId="0" fontId="121" fillId="0" borderId="0" xfId="0" applyFont="1" applyAlignment="1" applyProtection="1">
      <alignment horizontal="right"/>
      <protection hidden="1"/>
    </xf>
    <xf numFmtId="0" fontId="31" fillId="15" borderId="29" xfId="0" applyFont="1" applyFill="1" applyBorder="1" applyAlignment="1" applyProtection="1">
      <alignment horizontal="center" vertical="center" wrapText="1"/>
      <protection hidden="1"/>
    </xf>
    <xf numFmtId="0" fontId="121" fillId="0" borderId="29" xfId="0" applyFont="1" applyBorder="1" applyProtection="1">
      <protection hidden="1"/>
    </xf>
    <xf numFmtId="173" fontId="121" fillId="0" borderId="29" xfId="0" applyNumberFormat="1" applyFont="1" applyBorder="1" applyProtection="1">
      <protection hidden="1"/>
    </xf>
    <xf numFmtId="171" fontId="121" fillId="0" borderId="29" xfId="7" applyNumberFormat="1" applyFont="1" applyBorder="1" applyProtection="1">
      <protection hidden="1"/>
    </xf>
    <xf numFmtId="43" fontId="121" fillId="0" borderId="29" xfId="0" applyNumberFormat="1" applyFont="1" applyBorder="1" applyProtection="1">
      <protection hidden="1"/>
    </xf>
    <xf numFmtId="43" fontId="121" fillId="0" borderId="30" xfId="0" applyNumberFormat="1" applyFont="1" applyBorder="1" applyProtection="1">
      <protection hidden="1"/>
    </xf>
    <xf numFmtId="4" fontId="53" fillId="3" borderId="1" xfId="0" applyNumberFormat="1" applyFont="1" applyFill="1" applyBorder="1" applyAlignment="1" applyProtection="1">
      <alignment horizontal="center"/>
      <protection locked="0"/>
    </xf>
    <xf numFmtId="44" fontId="0" fillId="0" borderId="6" xfId="38" applyFont="1" applyBorder="1"/>
    <xf numFmtId="9" fontId="53" fillId="3" borderId="1" xfId="76" applyFont="1" applyFill="1" applyBorder="1" applyAlignment="1" applyProtection="1">
      <alignment horizontal="center"/>
      <protection locked="0"/>
    </xf>
    <xf numFmtId="2" fontId="53" fillId="3" borderId="1" xfId="0" applyNumberFormat="1" applyFont="1" applyFill="1" applyBorder="1" applyAlignment="1" applyProtection="1">
      <alignment horizontal="center"/>
      <protection locked="0"/>
    </xf>
    <xf numFmtId="165" fontId="43" fillId="3" borderId="3" xfId="0" applyNumberFormat="1" applyFont="1" applyFill="1" applyBorder="1" applyAlignment="1" applyProtection="1">
      <alignment horizontal="center"/>
      <protection locked="0"/>
    </xf>
    <xf numFmtId="0" fontId="43"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43" fillId="0" borderId="0" xfId="0" applyFont="1" applyAlignment="1" applyProtection="1">
      <alignment vertical="center"/>
      <protection hidden="1"/>
    </xf>
    <xf numFmtId="0" fontId="0" fillId="0" borderId="0" xfId="0" applyAlignment="1" applyProtection="1">
      <alignment vertical="center"/>
      <protection hidden="1"/>
    </xf>
    <xf numFmtId="0" fontId="39" fillId="0" borderId="0" xfId="67" applyFill="1" applyBorder="1" applyAlignment="1" applyProtection="1">
      <alignment vertical="top"/>
      <protection hidden="1"/>
    </xf>
    <xf numFmtId="0" fontId="67" fillId="0" borderId="0" xfId="0" applyFont="1" applyAlignment="1" applyProtection="1">
      <alignment horizontal="right" vertical="top"/>
      <protection hidden="1"/>
    </xf>
    <xf numFmtId="0" fontId="13" fillId="0" borderId="0" xfId="0" applyFont="1" applyAlignment="1" applyProtection="1">
      <alignment horizontal="left" vertical="top"/>
      <protection hidden="1"/>
    </xf>
    <xf numFmtId="0" fontId="49" fillId="16" borderId="0" xfId="0" applyFont="1" applyFill="1" applyAlignment="1" applyProtection="1">
      <alignment vertical="center"/>
      <protection hidden="1"/>
    </xf>
    <xf numFmtId="0" fontId="52" fillId="16" borderId="0" xfId="0" applyFont="1" applyFill="1" applyAlignment="1" applyProtection="1">
      <alignment vertical="center"/>
      <protection hidden="1"/>
    </xf>
    <xf numFmtId="0" fontId="63" fillId="0" borderId="0" xfId="0" applyFont="1" applyAlignment="1" applyProtection="1">
      <alignment horizontal="left"/>
      <protection hidden="1"/>
    </xf>
    <xf numFmtId="0" fontId="47" fillId="16" borderId="0" xfId="0" applyFont="1" applyFill="1" applyAlignment="1" applyProtection="1">
      <alignment vertical="center"/>
      <protection hidden="1"/>
    </xf>
    <xf numFmtId="0" fontId="52" fillId="16" borderId="0" xfId="0" applyFont="1" applyFill="1" applyProtection="1">
      <protection hidden="1"/>
    </xf>
    <xf numFmtId="0" fontId="109" fillId="16" borderId="0" xfId="0" applyFont="1" applyFill="1" applyAlignment="1" applyProtection="1">
      <alignment vertical="center"/>
      <protection hidden="1"/>
    </xf>
    <xf numFmtId="0" fontId="109" fillId="0" borderId="0" xfId="0" applyFont="1" applyAlignment="1" applyProtection="1">
      <alignment vertical="center"/>
      <protection hidden="1"/>
    </xf>
    <xf numFmtId="0" fontId="100" fillId="16" borderId="0" xfId="0" applyFont="1" applyFill="1" applyAlignment="1" applyProtection="1">
      <alignment vertical="center"/>
      <protection hidden="1"/>
    </xf>
    <xf numFmtId="0" fontId="114" fillId="16" borderId="0" xfId="0" applyFont="1" applyFill="1" applyAlignment="1" applyProtection="1">
      <alignment vertical="center"/>
      <protection hidden="1"/>
    </xf>
    <xf numFmtId="0" fontId="100" fillId="0" borderId="0" xfId="0" applyFont="1" applyAlignment="1" applyProtection="1">
      <alignment vertical="center"/>
      <protection hidden="1"/>
    </xf>
    <xf numFmtId="0" fontId="123" fillId="3" borderId="0" xfId="0" applyFont="1" applyFill="1" applyAlignment="1" applyProtection="1">
      <alignment horizontal="center" vertical="center"/>
      <protection hidden="1"/>
    </xf>
    <xf numFmtId="0" fontId="125" fillId="0" borderId="0" xfId="0" applyFont="1" applyProtection="1">
      <protection hidden="1"/>
    </xf>
    <xf numFmtId="0" fontId="125" fillId="0" borderId="0" xfId="0" applyFont="1" applyAlignment="1" applyProtection="1">
      <alignment vertical="center"/>
      <protection hidden="1"/>
    </xf>
    <xf numFmtId="0" fontId="88" fillId="16" borderId="0" xfId="0" applyFont="1" applyFill="1" applyAlignment="1" applyProtection="1">
      <alignment vertical="center"/>
      <protection hidden="1"/>
    </xf>
    <xf numFmtId="0" fontId="89" fillId="16" borderId="0" xfId="0" applyFont="1" applyFill="1" applyProtection="1">
      <protection hidden="1"/>
    </xf>
    <xf numFmtId="0" fontId="65" fillId="0" borderId="0" xfId="0" applyFont="1" applyAlignment="1" applyProtection="1">
      <alignment vertical="center"/>
      <protection hidden="1"/>
    </xf>
    <xf numFmtId="167" fontId="56" fillId="16" borderId="1" xfId="40" applyNumberFormat="1" applyFont="1" applyFill="1" applyBorder="1" applyAlignment="1" applyProtection="1">
      <alignment horizontal="center" vertical="center" wrapText="1"/>
    </xf>
    <xf numFmtId="0" fontId="56" fillId="16" borderId="1" xfId="0" applyFont="1" applyFill="1" applyBorder="1" applyAlignment="1">
      <alignment horizontal="center" vertical="center" wrapText="1"/>
    </xf>
    <xf numFmtId="0" fontId="106" fillId="16" borderId="0" xfId="0" applyFont="1" applyFill="1" applyAlignment="1" applyProtection="1">
      <alignment vertical="center"/>
      <protection hidden="1"/>
    </xf>
    <xf numFmtId="0" fontId="110" fillId="16" borderId="0" xfId="0" applyFont="1" applyFill="1" applyAlignment="1" applyProtection="1">
      <alignment vertical="center"/>
      <protection hidden="1"/>
    </xf>
    <xf numFmtId="0" fontId="106" fillId="0" borderId="0" xfId="0" applyFont="1" applyAlignment="1" applyProtection="1">
      <alignment vertical="center"/>
      <protection hidden="1"/>
    </xf>
    <xf numFmtId="0" fontId="38" fillId="16" borderId="32" xfId="0" applyFont="1" applyFill="1" applyBorder="1"/>
    <xf numFmtId="0" fontId="38" fillId="16" borderId="6" xfId="0" applyFont="1" applyFill="1" applyBorder="1"/>
    <xf numFmtId="0" fontId="92" fillId="16" borderId="29" xfId="0" applyFont="1" applyFill="1" applyBorder="1" applyAlignment="1" applyProtection="1">
      <alignment horizontal="center" vertical="center" wrapText="1"/>
      <protection hidden="1"/>
    </xf>
    <xf numFmtId="0" fontId="92" fillId="16" borderId="14" xfId="0" applyFont="1" applyFill="1" applyBorder="1" applyAlignment="1" applyProtection="1">
      <alignment horizontal="center" vertical="center" wrapText="1"/>
      <protection hidden="1"/>
    </xf>
    <xf numFmtId="0" fontId="52" fillId="16" borderId="0" xfId="0" quotePrefix="1" applyFont="1" applyFill="1" applyAlignment="1" applyProtection="1">
      <alignment horizontal="left" vertical="center" indent="5"/>
      <protection hidden="1"/>
    </xf>
    <xf numFmtId="0" fontId="52" fillId="16" borderId="0" xfId="0" applyFont="1" applyFill="1" applyAlignment="1" applyProtection="1">
      <alignment horizontal="left" vertical="center"/>
      <protection hidden="1"/>
    </xf>
    <xf numFmtId="0" fontId="113" fillId="16" borderId="0" xfId="0" applyFont="1" applyFill="1" applyAlignment="1" applyProtection="1">
      <alignment vertical="center"/>
      <protection hidden="1"/>
    </xf>
    <xf numFmtId="0" fontId="113" fillId="0" borderId="0" xfId="0" applyFont="1" applyAlignment="1" applyProtection="1">
      <alignment vertical="center"/>
      <protection hidden="1"/>
    </xf>
    <xf numFmtId="0" fontId="127" fillId="3" borderId="0" xfId="0" applyFont="1" applyFill="1" applyAlignment="1" applyProtection="1">
      <alignment horizontal="center" vertical="center"/>
      <protection hidden="1"/>
    </xf>
    <xf numFmtId="0" fontId="127" fillId="0" borderId="0" xfId="0" applyFont="1" applyAlignment="1" applyProtection="1">
      <alignment vertical="center"/>
      <protection hidden="1"/>
    </xf>
    <xf numFmtId="0" fontId="92" fillId="16" borderId="1" xfId="0" applyFont="1" applyFill="1" applyBorder="1" applyAlignment="1" applyProtection="1">
      <alignment horizontal="center" vertical="center" wrapText="1"/>
      <protection hidden="1"/>
    </xf>
    <xf numFmtId="0" fontId="92" fillId="16" borderId="30" xfId="0" applyFont="1" applyFill="1" applyBorder="1" applyAlignment="1" applyProtection="1">
      <alignment horizontal="center" vertical="center" wrapText="1"/>
      <protection hidden="1"/>
    </xf>
    <xf numFmtId="0" fontId="123" fillId="3" borderId="0" xfId="0" applyFont="1" applyFill="1" applyAlignment="1" applyProtection="1">
      <alignment horizontal="right" vertical="center"/>
      <protection hidden="1"/>
    </xf>
    <xf numFmtId="0" fontId="123" fillId="3" borderId="0" xfId="0" applyFont="1" applyFill="1" applyAlignment="1" applyProtection="1">
      <alignment horizontal="left" vertical="center"/>
      <protection hidden="1"/>
    </xf>
    <xf numFmtId="0" fontId="53" fillId="3" borderId="1" xfId="0" applyFont="1" applyFill="1" applyBorder="1" applyAlignment="1" applyProtection="1">
      <alignment horizontal="center" wrapText="1"/>
      <protection locked="0"/>
    </xf>
    <xf numFmtId="0" fontId="53" fillId="3" borderId="29" xfId="0" applyFont="1" applyFill="1" applyBorder="1" applyAlignment="1" applyProtection="1">
      <alignment vertical="center" wrapText="1"/>
      <protection locked="0"/>
    </xf>
    <xf numFmtId="0" fontId="131" fillId="4" borderId="6" xfId="0" applyFont="1" applyFill="1" applyBorder="1" applyAlignment="1">
      <alignment horizontal="center"/>
    </xf>
    <xf numFmtId="0" fontId="0" fillId="19" borderId="0" xfId="0" applyFill="1"/>
    <xf numFmtId="0" fontId="0" fillId="0" borderId="37" xfId="0" applyBorder="1"/>
    <xf numFmtId="0" fontId="0" fillId="0" borderId="38" xfId="0" applyBorder="1"/>
    <xf numFmtId="0" fontId="133" fillId="4" borderId="17" xfId="0" applyFont="1" applyFill="1" applyBorder="1" applyAlignment="1">
      <alignment horizontal="center" vertical="center" wrapText="1"/>
    </xf>
    <xf numFmtId="0" fontId="133" fillId="4" borderId="18" xfId="0" applyFont="1" applyFill="1" applyBorder="1" applyAlignment="1">
      <alignment horizontal="center" vertical="center" wrapText="1"/>
    </xf>
    <xf numFmtId="0" fontId="133" fillId="4" borderId="19" xfId="0" applyFont="1" applyFill="1" applyBorder="1" applyAlignment="1">
      <alignment horizontal="center" vertical="center" wrapText="1"/>
    </xf>
    <xf numFmtId="0" fontId="0" fillId="0" borderId="17" xfId="0" applyBorder="1"/>
    <xf numFmtId="0" fontId="0" fillId="0" borderId="18" xfId="0" applyBorder="1"/>
    <xf numFmtId="0" fontId="0" fillId="0" borderId="41" xfId="0" applyBorder="1"/>
    <xf numFmtId="0" fontId="0" fillId="0" borderId="42" xfId="0" applyBorder="1"/>
    <xf numFmtId="0" fontId="0" fillId="0" borderId="20" xfId="0" applyBorder="1"/>
    <xf numFmtId="0" fontId="38" fillId="4" borderId="19" xfId="0" applyFont="1" applyFill="1" applyBorder="1" applyAlignment="1" applyProtection="1">
      <alignment vertical="center" wrapText="1"/>
      <protection hidden="1"/>
    </xf>
    <xf numFmtId="0" fontId="0" fillId="0" borderId="29" xfId="0" applyBorder="1" applyAlignment="1">
      <alignment horizontal="left"/>
    </xf>
    <xf numFmtId="0" fontId="0" fillId="0" borderId="29" xfId="0" applyBorder="1" applyAlignment="1" applyProtection="1">
      <alignment horizontal="left" vertical="center"/>
      <protection hidden="1"/>
    </xf>
    <xf numFmtId="0" fontId="134" fillId="4" borderId="19" xfId="0" applyFont="1" applyFill="1" applyBorder="1" applyAlignment="1">
      <alignment horizontal="center" vertical="center" wrapText="1"/>
    </xf>
    <xf numFmtId="0" fontId="0" fillId="0" borderId="44" xfId="0" applyBorder="1"/>
    <xf numFmtId="0" fontId="0" fillId="20" borderId="37" xfId="0" applyFill="1" applyBorder="1" applyProtection="1">
      <protection locked="0"/>
    </xf>
    <xf numFmtId="0" fontId="0" fillId="20" borderId="38" xfId="0" applyFill="1" applyBorder="1" applyProtection="1">
      <protection locked="0"/>
    </xf>
    <xf numFmtId="0" fontId="0" fillId="20" borderId="47" xfId="0" applyFill="1" applyBorder="1" applyProtection="1">
      <protection locked="0"/>
    </xf>
    <xf numFmtId="0" fontId="0" fillId="20" borderId="39" xfId="0" applyFill="1" applyBorder="1" applyProtection="1">
      <protection locked="0"/>
    </xf>
    <xf numFmtId="0" fontId="0" fillId="20" borderId="29" xfId="0" applyFill="1" applyBorder="1" applyProtection="1">
      <protection locked="0"/>
    </xf>
    <xf numFmtId="0" fontId="0" fillId="21" borderId="29" xfId="0" applyFill="1" applyBorder="1" applyProtection="1">
      <protection locked="0"/>
    </xf>
    <xf numFmtId="0" fontId="45" fillId="0" borderId="0" xfId="0" applyFont="1" applyAlignment="1" applyProtection="1">
      <alignment vertical="top" wrapText="1"/>
      <protection hidden="1"/>
    </xf>
    <xf numFmtId="0" fontId="137" fillId="0" borderId="0" xfId="67" applyFont="1" applyAlignment="1">
      <alignment vertical="top"/>
    </xf>
    <xf numFmtId="0" fontId="0" fillId="0" borderId="29" xfId="0" applyBorder="1"/>
    <xf numFmtId="0" fontId="92" fillId="4" borderId="30" xfId="0" applyFont="1" applyFill="1" applyBorder="1" applyAlignment="1" applyProtection="1">
      <alignment horizontal="center" vertical="center" wrapText="1"/>
      <protection hidden="1"/>
    </xf>
    <xf numFmtId="173" fontId="121" fillId="6" borderId="29" xfId="0" applyNumberFormat="1" applyFont="1" applyFill="1" applyBorder="1" applyProtection="1">
      <protection hidden="1"/>
    </xf>
    <xf numFmtId="0" fontId="46" fillId="0" borderId="0" xfId="0" applyFont="1" applyAlignment="1">
      <alignment horizontal="left"/>
    </xf>
    <xf numFmtId="0" fontId="0" fillId="0" borderId="0" xfId="0" applyAlignment="1">
      <alignment horizontal="left"/>
    </xf>
    <xf numFmtId="0" fontId="139" fillId="0" borderId="0" xfId="0" applyFont="1"/>
    <xf numFmtId="0" fontId="140" fillId="0" borderId="0" xfId="0" applyFont="1" applyAlignment="1">
      <alignment horizontal="center"/>
    </xf>
    <xf numFmtId="10" fontId="0" fillId="0" borderId="0" xfId="0" applyNumberFormat="1"/>
    <xf numFmtId="0" fontId="22" fillId="0" borderId="0" xfId="86" applyFont="1" applyFill="1" applyBorder="1" applyAlignment="1">
      <alignment horizontal="left" wrapText="1"/>
    </xf>
    <xf numFmtId="0" fontId="22" fillId="0" borderId="0" xfId="86" applyFont="1" applyFill="1" applyBorder="1" applyAlignment="1">
      <alignment horizontal="left"/>
    </xf>
    <xf numFmtId="0" fontId="13" fillId="0" borderId="29" xfId="0" applyFont="1" applyBorder="1" applyAlignment="1">
      <alignment horizontal="center"/>
    </xf>
    <xf numFmtId="0" fontId="142" fillId="0" borderId="48" xfId="87" applyFont="1" applyBorder="1" applyAlignment="1" applyProtection="1">
      <alignment vertical="center" wrapText="1"/>
      <protection locked="0"/>
    </xf>
    <xf numFmtId="0" fontId="142" fillId="0" borderId="49" xfId="87" applyFont="1" applyBorder="1" applyAlignment="1" applyProtection="1">
      <alignment vertical="center" wrapText="1"/>
      <protection locked="0"/>
    </xf>
    <xf numFmtId="168" fontId="142" fillId="0" borderId="49" xfId="87" applyNumberFormat="1" applyFont="1" applyBorder="1" applyAlignment="1" applyProtection="1">
      <alignment vertical="center" wrapText="1"/>
      <protection locked="0"/>
    </xf>
    <xf numFmtId="168" fontId="142" fillId="0" borderId="50" xfId="87" applyNumberFormat="1" applyFont="1" applyBorder="1" applyAlignment="1" applyProtection="1">
      <alignment vertical="center" wrapText="1"/>
      <protection locked="0"/>
    </xf>
    <xf numFmtId="0" fontId="0" fillId="0" borderId="31" xfId="0" applyBorder="1" applyProtection="1">
      <protection locked="0"/>
    </xf>
    <xf numFmtId="0" fontId="0" fillId="0" borderId="29" xfId="0" applyBorder="1" applyProtection="1">
      <protection locked="0"/>
    </xf>
    <xf numFmtId="175" fontId="0" fillId="0" borderId="29" xfId="0" applyNumberFormat="1" applyBorder="1" applyProtection="1">
      <protection locked="0"/>
    </xf>
    <xf numFmtId="10" fontId="0" fillId="0" borderId="29" xfId="0" applyNumberFormat="1" applyBorder="1" applyProtection="1">
      <protection locked="0"/>
    </xf>
    <xf numFmtId="0" fontId="41" fillId="0" borderId="0" xfId="0" applyFont="1"/>
    <xf numFmtId="168" fontId="142" fillId="0" borderId="7" xfId="87" applyNumberFormat="1" applyFont="1" applyBorder="1" applyAlignment="1" applyProtection="1">
      <alignment vertical="center" wrapText="1"/>
      <protection locked="0"/>
    </xf>
    <xf numFmtId="44" fontId="0" fillId="0" borderId="14" xfId="38" applyFont="1" applyFill="1" applyBorder="1" applyProtection="1">
      <protection locked="0"/>
    </xf>
    <xf numFmtId="44" fontId="0" fillId="0" borderId="0" xfId="0" applyNumberFormat="1"/>
    <xf numFmtId="0" fontId="38" fillId="23" borderId="34" xfId="0" applyFont="1" applyFill="1" applyBorder="1" applyProtection="1">
      <protection locked="0"/>
    </xf>
    <xf numFmtId="0" fontId="142" fillId="0" borderId="51" xfId="87" applyFont="1" applyBorder="1" applyAlignment="1" applyProtection="1">
      <alignment vertical="center" wrapText="1"/>
      <protection locked="0"/>
    </xf>
    <xf numFmtId="0" fontId="0" fillId="0" borderId="47" xfId="0" applyBorder="1"/>
    <xf numFmtId="0" fontId="0" fillId="0" borderId="52" xfId="0" applyBorder="1"/>
    <xf numFmtId="0" fontId="0" fillId="0" borderId="39" xfId="0" applyBorder="1"/>
    <xf numFmtId="168" fontId="142" fillId="0" borderId="32" xfId="87" applyNumberFormat="1" applyFont="1" applyBorder="1" applyAlignment="1" applyProtection="1">
      <alignment vertical="center" wrapText="1"/>
      <protection locked="0"/>
    </xf>
    <xf numFmtId="168" fontId="142" fillId="0" borderId="34" xfId="87" applyNumberFormat="1" applyFont="1" applyBorder="1" applyAlignment="1" applyProtection="1">
      <alignment vertical="center" wrapText="1"/>
      <protection locked="0"/>
    </xf>
    <xf numFmtId="44" fontId="0" fillId="0" borderId="29" xfId="38" applyFont="1" applyBorder="1"/>
    <xf numFmtId="0" fontId="53" fillId="3" borderId="15" xfId="0" applyFont="1" applyFill="1" applyBorder="1" applyAlignment="1" applyProtection="1">
      <alignment vertical="center" wrapText="1"/>
      <protection locked="0"/>
    </xf>
    <xf numFmtId="0" fontId="53" fillId="3" borderId="31" xfId="0" applyFont="1" applyFill="1" applyBorder="1" applyAlignment="1" applyProtection="1">
      <alignment vertical="center" wrapText="1"/>
      <protection locked="0"/>
    </xf>
    <xf numFmtId="0" fontId="53" fillId="3" borderId="55" xfId="0" applyFont="1" applyFill="1" applyBorder="1" applyAlignment="1" applyProtection="1">
      <alignment vertical="center" wrapText="1"/>
      <protection locked="0"/>
    </xf>
    <xf numFmtId="0" fontId="53" fillId="3" borderId="53" xfId="0" applyFont="1" applyFill="1" applyBorder="1" applyAlignment="1" applyProtection="1">
      <alignment vertical="center" wrapText="1"/>
      <protection locked="0"/>
    </xf>
    <xf numFmtId="8" fontId="53" fillId="0" borderId="15" xfId="0" applyNumberFormat="1" applyFont="1" applyBorder="1" applyAlignment="1" applyProtection="1">
      <alignment horizontal="center" vertical="center" wrapText="1"/>
      <protection hidden="1"/>
    </xf>
    <xf numFmtId="0" fontId="86" fillId="0" borderId="56" xfId="0" applyFont="1" applyBorder="1" applyAlignment="1" applyProtection="1">
      <alignment vertical="center" wrapText="1"/>
      <protection hidden="1"/>
    </xf>
    <xf numFmtId="0" fontId="4" fillId="0" borderId="57" xfId="0" applyFont="1" applyBorder="1" applyAlignment="1" applyProtection="1">
      <alignment horizontal="center" vertical="center" wrapText="1"/>
      <protection hidden="1"/>
    </xf>
    <xf numFmtId="0" fontId="4" fillId="0" borderId="58" xfId="0" applyFont="1" applyBorder="1" applyAlignment="1" applyProtection="1">
      <alignment horizontal="center" vertical="center" wrapText="1"/>
      <protection hidden="1"/>
    </xf>
    <xf numFmtId="0" fontId="4" fillId="0" borderId="59"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169" fontId="43" fillId="0" borderId="18" xfId="38" applyNumberFormat="1" applyFont="1" applyBorder="1" applyAlignment="1" applyProtection="1">
      <alignment vertical="center" wrapText="1"/>
      <protection hidden="1"/>
    </xf>
    <xf numFmtId="169" fontId="43" fillId="0" borderId="64" xfId="38" applyNumberFormat="1" applyFont="1" applyBorder="1" applyAlignment="1" applyProtection="1">
      <alignment vertical="center" wrapText="1"/>
      <protection hidden="1"/>
    </xf>
    <xf numFmtId="169" fontId="43" fillId="0" borderId="65" xfId="38" applyNumberFormat="1" applyFont="1" applyBorder="1" applyAlignment="1" applyProtection="1">
      <alignment vertical="center" wrapText="1"/>
      <protection hidden="1"/>
    </xf>
    <xf numFmtId="8" fontId="53" fillId="0" borderId="29" xfId="0" applyNumberFormat="1" applyFont="1" applyBorder="1" applyAlignment="1" applyProtection="1">
      <alignment horizontal="center" vertical="center" wrapText="1"/>
      <protection hidden="1"/>
    </xf>
    <xf numFmtId="8" fontId="53" fillId="0" borderId="53" xfId="0" applyNumberFormat="1" applyFont="1" applyBorder="1" applyAlignment="1" applyProtection="1">
      <alignment horizontal="center" vertical="center" wrapText="1"/>
      <protection hidden="1"/>
    </xf>
    <xf numFmtId="0" fontId="4" fillId="0" borderId="56" xfId="0" applyFont="1" applyBorder="1" applyAlignment="1" applyProtection="1">
      <alignment horizontal="center" vertical="center" wrapText="1"/>
      <protection hidden="1"/>
    </xf>
    <xf numFmtId="0" fontId="53" fillId="3" borderId="17" xfId="0" applyFont="1" applyFill="1" applyBorder="1" applyAlignment="1" applyProtection="1">
      <alignment vertical="center" wrapText="1"/>
      <protection locked="0"/>
    </xf>
    <xf numFmtId="168" fontId="53" fillId="0" borderId="29" xfId="0" applyNumberFormat="1" applyFont="1" applyBorder="1" applyAlignment="1" applyProtection="1">
      <alignment horizontal="right" vertical="center" wrapText="1"/>
      <protection hidden="1"/>
    </xf>
    <xf numFmtId="169" fontId="43" fillId="0" borderId="18" xfId="0" applyNumberFormat="1" applyFont="1" applyBorder="1" applyAlignment="1" applyProtection="1">
      <alignment vertical="center" wrapText="1"/>
      <protection hidden="1"/>
    </xf>
    <xf numFmtId="0" fontId="53" fillId="3" borderId="66" xfId="0" applyFont="1" applyFill="1" applyBorder="1" applyAlignment="1" applyProtection="1">
      <alignment vertical="center" wrapText="1"/>
      <protection locked="0"/>
    </xf>
    <xf numFmtId="168" fontId="53" fillId="0" borderId="53" xfId="0" applyNumberFormat="1" applyFont="1" applyBorder="1" applyAlignment="1" applyProtection="1">
      <alignment horizontal="right" vertical="center" wrapText="1"/>
      <protection hidden="1"/>
    </xf>
    <xf numFmtId="169" fontId="43" fillId="0" borderId="64" xfId="0" applyNumberFormat="1" applyFont="1" applyBorder="1" applyAlignment="1" applyProtection="1">
      <alignment vertical="center" wrapText="1"/>
      <protection hidden="1"/>
    </xf>
    <xf numFmtId="169" fontId="82" fillId="0" borderId="33" xfId="0" applyNumberFormat="1" applyFont="1" applyBorder="1" applyAlignment="1" applyProtection="1">
      <alignment vertical="center" wrapText="1"/>
      <protection hidden="1"/>
    </xf>
    <xf numFmtId="169" fontId="67" fillId="0" borderId="33" xfId="0" applyNumberFormat="1" applyFont="1" applyBorder="1" applyAlignment="1" applyProtection="1">
      <alignment vertical="center" wrapText="1"/>
      <protection hidden="1"/>
    </xf>
    <xf numFmtId="172" fontId="53" fillId="0" borderId="29" xfId="38" applyNumberFormat="1" applyFont="1" applyBorder="1" applyAlignment="1" applyProtection="1">
      <alignment horizontal="center" vertical="center" wrapText="1"/>
      <protection hidden="1"/>
    </xf>
    <xf numFmtId="172" fontId="53" fillId="0" borderId="53" xfId="38" applyNumberFormat="1" applyFont="1" applyBorder="1" applyAlignment="1" applyProtection="1">
      <alignment horizontal="center" vertical="center" wrapText="1"/>
      <protection hidden="1"/>
    </xf>
    <xf numFmtId="8" fontId="53" fillId="0" borderId="30" xfId="0" applyNumberFormat="1" applyFont="1" applyBorder="1" applyAlignment="1" applyProtection="1">
      <alignment horizontal="center" vertical="center" wrapText="1"/>
      <protection hidden="1"/>
    </xf>
    <xf numFmtId="8" fontId="53" fillId="0" borderId="54" xfId="0" applyNumberFormat="1" applyFont="1" applyBorder="1" applyAlignment="1" applyProtection="1">
      <alignment horizontal="center" vertical="center" wrapText="1"/>
      <protection hidden="1"/>
    </xf>
    <xf numFmtId="8" fontId="43" fillId="0" borderId="29" xfId="0" applyNumberFormat="1" applyFont="1" applyBorder="1" applyAlignment="1" applyProtection="1">
      <alignment horizontal="center" vertical="center"/>
      <protection hidden="1"/>
    </xf>
    <xf numFmtId="172" fontId="43" fillId="6" borderId="1" xfId="38" applyNumberFormat="1" applyFont="1" applyFill="1" applyBorder="1" applyAlignment="1" applyProtection="1">
      <alignment horizontal="center"/>
      <protection hidden="1"/>
    </xf>
    <xf numFmtId="172" fontId="93" fillId="0" borderId="29" xfId="0" applyNumberFormat="1" applyFont="1" applyBorder="1" applyAlignment="1" applyProtection="1">
      <alignment horizontal="right"/>
      <protection hidden="1"/>
    </xf>
    <xf numFmtId="172" fontId="45" fillId="0" borderId="29" xfId="0" applyNumberFormat="1" applyFont="1" applyBorder="1" applyProtection="1">
      <protection hidden="1"/>
    </xf>
    <xf numFmtId="0" fontId="0" fillId="0" borderId="66" xfId="0" applyBorder="1"/>
    <xf numFmtId="169" fontId="0" fillId="0" borderId="64" xfId="38" applyNumberFormat="1" applyFont="1" applyBorder="1"/>
    <xf numFmtId="0" fontId="0" fillId="0" borderId="67" xfId="0" applyBorder="1"/>
    <xf numFmtId="169" fontId="0" fillId="0" borderId="65" xfId="38" applyNumberFormat="1" applyFont="1" applyBorder="1"/>
    <xf numFmtId="44" fontId="0" fillId="21" borderId="29" xfId="38" applyFont="1" applyFill="1" applyBorder="1" applyProtection="1">
      <protection locked="0"/>
    </xf>
    <xf numFmtId="176" fontId="0" fillId="0" borderId="42" xfId="38" applyNumberFormat="1" applyFont="1" applyBorder="1"/>
    <xf numFmtId="0" fontId="143" fillId="0" borderId="17" xfId="85" applyFont="1" applyBorder="1" applyAlignment="1">
      <alignment vertical="center" wrapText="1"/>
    </xf>
    <xf numFmtId="0" fontId="143" fillId="0" borderId="66" xfId="85" applyFont="1" applyBorder="1" applyAlignment="1">
      <alignment vertical="center" wrapText="1"/>
    </xf>
    <xf numFmtId="43" fontId="121" fillId="0" borderId="29" xfId="3" applyFont="1" applyBorder="1" applyProtection="1">
      <protection hidden="1"/>
    </xf>
    <xf numFmtId="43" fontId="121" fillId="5" borderId="29" xfId="0" applyNumberFormat="1" applyFont="1" applyFill="1" applyBorder="1" applyProtection="1">
      <protection hidden="1"/>
    </xf>
    <xf numFmtId="173" fontId="121" fillId="5" borderId="29" xfId="0" applyNumberFormat="1" applyFont="1" applyFill="1" applyBorder="1" applyProtection="1">
      <protection hidden="1"/>
    </xf>
    <xf numFmtId="169" fontId="4" fillId="3" borderId="1" xfId="66" applyNumberFormat="1" applyFont="1" applyFill="1" applyBorder="1" applyAlignment="1" applyProtection="1">
      <alignment horizontal="center" vertical="center" wrapText="1"/>
      <protection locked="0"/>
    </xf>
    <xf numFmtId="44" fontId="0" fillId="3" borderId="6" xfId="38" applyFont="1" applyFill="1" applyBorder="1" applyProtection="1">
      <protection locked="0"/>
    </xf>
    <xf numFmtId="169" fontId="82" fillId="3" borderId="33" xfId="0" applyNumberFormat="1" applyFont="1" applyFill="1" applyBorder="1" applyAlignment="1" applyProtection="1">
      <alignment vertical="center" wrapText="1"/>
      <protection locked="0"/>
    </xf>
    <xf numFmtId="0" fontId="43" fillId="0" borderId="0" xfId="0" quotePrefix="1" applyFont="1" applyAlignment="1" applyProtection="1">
      <alignment horizontal="left" vertical="top"/>
      <protection hidden="1"/>
    </xf>
    <xf numFmtId="0" fontId="100" fillId="11" borderId="0" xfId="0" applyFont="1" applyFill="1" applyAlignment="1">
      <alignment horizontal="left" vertical="center" wrapText="1"/>
    </xf>
    <xf numFmtId="0" fontId="52" fillId="11" borderId="0" xfId="0" applyFont="1" applyFill="1" applyAlignment="1">
      <alignment horizontal="left" vertical="center"/>
    </xf>
    <xf numFmtId="0" fontId="49" fillId="16" borderId="0" xfId="0" applyFont="1" applyFill="1" applyAlignment="1" applyProtection="1">
      <alignment vertical="center"/>
      <protection hidden="1"/>
    </xf>
    <xf numFmtId="0" fontId="52" fillId="16" borderId="0" xfId="0" applyFont="1" applyFill="1" applyAlignment="1" applyProtection="1">
      <alignment vertical="center"/>
      <protection hidden="1"/>
    </xf>
    <xf numFmtId="44" fontId="62" fillId="3" borderId="3" xfId="0" applyNumberFormat="1" applyFont="1" applyFill="1" applyBorder="1" applyProtection="1">
      <protection locked="0"/>
    </xf>
    <xf numFmtId="164" fontId="62" fillId="3" borderId="16" xfId="0" applyNumberFormat="1" applyFont="1" applyFill="1" applyBorder="1" applyAlignment="1" applyProtection="1">
      <alignment horizontal="left"/>
      <protection locked="0"/>
    </xf>
    <xf numFmtId="0" fontId="45" fillId="0" borderId="0" xfId="0" applyFont="1" applyAlignment="1" applyProtection="1">
      <alignment horizontal="left"/>
      <protection hidden="1"/>
    </xf>
    <xf numFmtId="0" fontId="62" fillId="3" borderId="16" xfId="0" applyFont="1" applyFill="1" applyBorder="1" applyAlignment="1" applyProtection="1">
      <alignment horizontal="left"/>
      <protection locked="0"/>
    </xf>
    <xf numFmtId="0" fontId="67" fillId="0" borderId="0" xfId="0" applyFont="1" applyAlignment="1" applyProtection="1">
      <alignment horizontal="center" vertical="center"/>
      <protection hidden="1"/>
    </xf>
    <xf numFmtId="44" fontId="62" fillId="0" borderId="3" xfId="38" applyFont="1" applyFill="1" applyBorder="1" applyAlignment="1" applyProtection="1">
      <alignment horizontal="left"/>
      <protection hidden="1"/>
    </xf>
    <xf numFmtId="0" fontId="39" fillId="3" borderId="16" xfId="67" applyFill="1" applyBorder="1" applyAlignment="1" applyProtection="1">
      <alignment horizontal="left"/>
      <protection locked="0"/>
    </xf>
    <xf numFmtId="164" fontId="62" fillId="3" borderId="3" xfId="0" applyNumberFormat="1" applyFont="1" applyFill="1" applyBorder="1" applyAlignment="1" applyProtection="1">
      <alignment horizontal="left"/>
      <protection locked="0"/>
    </xf>
    <xf numFmtId="0" fontId="12" fillId="6" borderId="25" xfId="0" applyFont="1" applyFill="1" applyBorder="1" applyAlignment="1" applyProtection="1">
      <alignment horizontal="center" vertical="center" wrapText="1"/>
      <protection hidden="1"/>
    </xf>
    <xf numFmtId="0" fontId="62" fillId="3" borderId="3" xfId="0" applyFont="1" applyFill="1" applyBorder="1" applyAlignment="1" applyProtection="1">
      <alignment horizontal="left"/>
      <protection locked="0"/>
    </xf>
    <xf numFmtId="0" fontId="45" fillId="0" borderId="0" xfId="0" applyFont="1" applyAlignment="1" applyProtection="1">
      <alignment horizontal="left" vertical="center" wrapText="1"/>
      <protection hidden="1"/>
    </xf>
    <xf numFmtId="0" fontId="45" fillId="0" borderId="0" xfId="0" applyFont="1" applyAlignment="1" applyProtection="1">
      <alignment horizontal="left" vertical="center"/>
      <protection hidden="1"/>
    </xf>
    <xf numFmtId="0" fontId="45" fillId="0" borderId="13" xfId="0" applyFont="1" applyBorder="1" applyAlignment="1" applyProtection="1">
      <alignment horizontal="right"/>
      <protection hidden="1"/>
    </xf>
    <xf numFmtId="0" fontId="104" fillId="0" borderId="26" xfId="0" applyFont="1" applyBorder="1" applyAlignment="1" applyProtection="1">
      <alignment horizontal="left"/>
      <protection hidden="1"/>
    </xf>
    <xf numFmtId="0" fontId="45" fillId="0" borderId="40" xfId="0" applyFont="1" applyBorder="1" applyAlignment="1" applyProtection="1">
      <alignment horizontal="right" wrapText="1"/>
      <protection hidden="1"/>
    </xf>
    <xf numFmtId="0" fontId="45" fillId="0" borderId="0" xfId="0" applyFont="1" applyAlignment="1" applyProtection="1">
      <alignment horizontal="right"/>
      <protection hidden="1"/>
    </xf>
    <xf numFmtId="0" fontId="104" fillId="0" borderId="27" xfId="0" applyFont="1" applyBorder="1" applyAlignment="1" applyProtection="1">
      <alignment horizontal="left"/>
      <protection hidden="1"/>
    </xf>
    <xf numFmtId="0" fontId="45" fillId="0" borderId="0" xfId="0" applyFont="1" applyAlignment="1" applyProtection="1">
      <alignment horizontal="center"/>
      <protection hidden="1"/>
    </xf>
    <xf numFmtId="0" fontId="45" fillId="0" borderId="0" xfId="0" applyFont="1" applyAlignment="1" applyProtection="1">
      <alignment horizontal="left" vertical="top"/>
      <protection hidden="1"/>
    </xf>
    <xf numFmtId="0" fontId="43" fillId="3" borderId="3" xfId="0" applyFont="1" applyFill="1" applyBorder="1" applyAlignment="1" applyProtection="1">
      <alignment horizontal="center"/>
      <protection locked="0" hidden="1"/>
    </xf>
    <xf numFmtId="0" fontId="45" fillId="0" borderId="0" xfId="0" applyFont="1" applyAlignment="1" applyProtection="1">
      <alignment horizontal="left" vertical="top" wrapText="1"/>
      <protection hidden="1"/>
    </xf>
    <xf numFmtId="0" fontId="43" fillId="3" borderId="3" xfId="0" applyFont="1" applyFill="1" applyBorder="1" applyAlignment="1" applyProtection="1">
      <alignment horizontal="center"/>
      <protection locked="0"/>
    </xf>
    <xf numFmtId="0" fontId="45" fillId="6" borderId="0" xfId="0" applyFont="1" applyFill="1" applyAlignment="1" applyProtection="1">
      <alignment horizontal="left" vertical="center" wrapText="1"/>
      <protection hidden="1"/>
    </xf>
    <xf numFmtId="0" fontId="144" fillId="0" borderId="0" xfId="0" applyFont="1" applyAlignment="1" applyProtection="1">
      <alignment horizontal="left" vertical="top" wrapText="1"/>
      <protection hidden="1"/>
    </xf>
    <xf numFmtId="14" fontId="62" fillId="3" borderId="3" xfId="0" applyNumberFormat="1" applyFont="1" applyFill="1" applyBorder="1" applyProtection="1">
      <protection locked="0"/>
    </xf>
    <xf numFmtId="0" fontId="62" fillId="3" borderId="3" xfId="0" applyFont="1" applyFill="1" applyBorder="1" applyProtection="1">
      <protection locked="0"/>
    </xf>
    <xf numFmtId="0" fontId="104" fillId="0" borderId="22" xfId="0" applyFont="1" applyBorder="1" applyAlignment="1" applyProtection="1">
      <alignment horizontal="left"/>
      <protection hidden="1"/>
    </xf>
    <xf numFmtId="0" fontId="45" fillId="0" borderId="0" xfId="0" applyFont="1" applyAlignment="1" applyProtection="1">
      <alignment horizontal="center" wrapText="1"/>
      <protection hidden="1"/>
    </xf>
    <xf numFmtId="0" fontId="20" fillId="0" borderId="0" xfId="0" applyFont="1" applyAlignment="1" applyProtection="1">
      <alignment horizontal="left" vertical="top" wrapText="1"/>
      <protection hidden="1"/>
    </xf>
    <xf numFmtId="0" fontId="20" fillId="0" borderId="0" xfId="0" applyFont="1" applyAlignment="1" applyProtection="1">
      <alignment horizontal="left" vertical="top"/>
      <protection hidden="1"/>
    </xf>
    <xf numFmtId="0" fontId="62" fillId="3" borderId="3" xfId="0" applyFont="1" applyFill="1" applyBorder="1" applyAlignment="1" applyProtection="1">
      <alignment horizontal="center"/>
      <protection locked="0"/>
    </xf>
    <xf numFmtId="0" fontId="101" fillId="0" borderId="0" xfId="0" applyFont="1" applyAlignment="1" applyProtection="1">
      <alignment horizontal="center" wrapText="1"/>
      <protection hidden="1"/>
    </xf>
    <xf numFmtId="0" fontId="43" fillId="0" borderId="0" xfId="0" applyFont="1" applyAlignment="1" applyProtection="1">
      <alignment horizontal="left" vertical="top"/>
      <protection hidden="1"/>
    </xf>
    <xf numFmtId="0" fontId="51" fillId="0" borderId="21" xfId="0" applyFont="1" applyBorder="1" applyAlignment="1" applyProtection="1">
      <alignment horizontal="left" vertical="center"/>
      <protection hidden="1"/>
    </xf>
    <xf numFmtId="0" fontId="13" fillId="0" borderId="0" xfId="0" applyFont="1" applyAlignment="1" applyProtection="1">
      <alignment horizontal="left" vertical="top"/>
      <protection hidden="1"/>
    </xf>
    <xf numFmtId="0" fontId="13" fillId="0" borderId="0" xfId="0" applyFont="1" applyAlignment="1" applyProtection="1">
      <alignment horizontal="left" vertical="top" wrapText="1"/>
      <protection hidden="1"/>
    </xf>
    <xf numFmtId="0" fontId="69" fillId="0" borderId="0" xfId="0" applyFont="1" applyAlignment="1" applyProtection="1">
      <alignment horizontal="center" vertical="center"/>
      <protection hidden="1"/>
    </xf>
    <xf numFmtId="0" fontId="43" fillId="0" borderId="0" xfId="0" applyFont="1" applyAlignment="1" applyProtection="1">
      <alignment horizontal="left" vertical="top" wrapText="1"/>
      <protection hidden="1"/>
    </xf>
    <xf numFmtId="0" fontId="69" fillId="0" borderId="0" xfId="0" applyFont="1" applyAlignment="1">
      <alignment horizontal="left" vertical="center"/>
    </xf>
    <xf numFmtId="0" fontId="21" fillId="0" borderId="0" xfId="0" applyFont="1" applyAlignment="1" applyProtection="1">
      <alignment horizontal="left" vertical="top" wrapText="1"/>
      <protection hidden="1"/>
    </xf>
    <xf numFmtId="0" fontId="48" fillId="0" borderId="0" xfId="0" applyFont="1" applyAlignment="1" applyProtection="1">
      <alignment horizontal="left" vertical="top" wrapText="1"/>
      <protection hidden="1"/>
    </xf>
    <xf numFmtId="0" fontId="21" fillId="0" borderId="0" xfId="0" applyFont="1" applyAlignment="1" applyProtection="1">
      <alignment horizontal="left" vertical="top"/>
      <protection hidden="1"/>
    </xf>
    <xf numFmtId="0" fontId="0" fillId="0" borderId="0" xfId="0" applyAlignment="1" applyProtection="1">
      <alignment horizontal="right"/>
      <protection hidden="1"/>
    </xf>
    <xf numFmtId="0" fontId="0" fillId="0" borderId="8" xfId="0" applyBorder="1" applyAlignment="1" applyProtection="1">
      <alignment horizontal="right"/>
      <protection hidden="1"/>
    </xf>
    <xf numFmtId="0" fontId="116" fillId="0" borderId="0" xfId="0" applyFont="1" applyAlignment="1" applyProtection="1">
      <alignment horizontal="left" vertical="center"/>
      <protection hidden="1"/>
    </xf>
    <xf numFmtId="0" fontId="65" fillId="17" borderId="0" xfId="0" applyFont="1" applyFill="1" applyAlignment="1" applyProtection="1">
      <alignment vertical="center"/>
      <protection hidden="1"/>
    </xf>
    <xf numFmtId="0" fontId="53" fillId="3" borderId="30" xfId="0" applyFont="1" applyFill="1" applyBorder="1" applyAlignment="1" applyProtection="1">
      <alignment horizontal="center" vertical="center" wrapText="1"/>
      <protection locked="0"/>
    </xf>
    <xf numFmtId="0" fontId="53" fillId="3" borderId="31" xfId="0" applyFont="1" applyFill="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hidden="1"/>
    </xf>
    <xf numFmtId="0" fontId="4" fillId="0" borderId="58" xfId="0" applyFont="1" applyBorder="1" applyAlignment="1" applyProtection="1">
      <alignment horizontal="center" vertical="center" wrapText="1"/>
      <protection hidden="1"/>
    </xf>
    <xf numFmtId="0" fontId="65" fillId="8" borderId="5" xfId="0" applyFont="1" applyFill="1" applyBorder="1" applyAlignment="1" applyProtection="1">
      <alignment vertical="center"/>
      <protection hidden="1"/>
    </xf>
    <xf numFmtId="0" fontId="65" fillId="8" borderId="16" xfId="0" applyFont="1" applyFill="1" applyBorder="1" applyAlignment="1" applyProtection="1">
      <alignment vertical="center"/>
      <protection hidden="1"/>
    </xf>
    <xf numFmtId="0" fontId="53" fillId="3" borderId="54" xfId="0" applyFont="1" applyFill="1" applyBorder="1" applyAlignment="1" applyProtection="1">
      <alignment horizontal="center" vertical="center" wrapText="1"/>
      <protection locked="0"/>
    </xf>
    <xf numFmtId="0" fontId="53" fillId="3" borderId="5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53" fillId="3" borderId="5" xfId="0" applyFont="1" applyFill="1" applyBorder="1" applyAlignment="1" applyProtection="1">
      <alignment vertical="center" wrapText="1"/>
      <protection locked="0"/>
    </xf>
    <xf numFmtId="0" fontId="53" fillId="3" borderId="2" xfId="0" applyFont="1" applyFill="1" applyBorder="1" applyAlignment="1" applyProtection="1">
      <alignment vertical="center" wrapText="1"/>
      <protection locked="0"/>
    </xf>
    <xf numFmtId="0" fontId="64" fillId="0" borderId="0" xfId="0" applyFont="1" applyAlignment="1" applyProtection="1">
      <alignment horizontal="left" vertical="top" wrapText="1"/>
      <protection hidden="1"/>
    </xf>
    <xf numFmtId="0" fontId="53" fillId="3" borderId="9" xfId="0" applyFont="1" applyFill="1" applyBorder="1" applyAlignment="1" applyProtection="1">
      <alignment vertical="center" wrapText="1"/>
      <protection locked="0"/>
    </xf>
    <xf numFmtId="0" fontId="53" fillId="3" borderId="10" xfId="0" applyFont="1" applyFill="1" applyBorder="1" applyAlignment="1" applyProtection="1">
      <alignment vertical="center" wrapText="1"/>
      <protection locked="0"/>
    </xf>
    <xf numFmtId="0" fontId="64" fillId="0" borderId="0" xfId="0" applyFont="1" applyAlignment="1" applyProtection="1">
      <alignment horizontal="left" vertical="center" wrapText="1"/>
      <protection hidden="1"/>
    </xf>
    <xf numFmtId="0" fontId="53" fillId="0" borderId="61" xfId="0" applyFont="1" applyBorder="1" applyAlignment="1" applyProtection="1">
      <alignment horizontal="center" vertical="center" wrapText="1"/>
      <protection hidden="1"/>
    </xf>
    <xf numFmtId="0" fontId="53" fillId="0" borderId="62" xfId="0" applyFont="1" applyBorder="1" applyAlignment="1" applyProtection="1">
      <alignment horizontal="center" vertical="center" wrapText="1"/>
      <protection hidden="1"/>
    </xf>
    <xf numFmtId="0" fontId="53" fillId="0" borderId="63" xfId="0" applyFont="1" applyBorder="1" applyAlignment="1" applyProtection="1">
      <alignment horizontal="center" vertical="center" wrapText="1"/>
      <protection hidden="1"/>
    </xf>
    <xf numFmtId="0" fontId="125" fillId="0" borderId="0" xfId="0" applyFont="1" applyAlignment="1" applyProtection="1">
      <alignment horizontal="left" vertical="center"/>
      <protection hidden="1"/>
    </xf>
    <xf numFmtId="0" fontId="53" fillId="0" borderId="4" xfId="0" applyFont="1" applyBorder="1" applyAlignment="1" applyProtection="1">
      <alignment horizontal="center" vertical="center" wrapText="1"/>
      <protection hidden="1"/>
    </xf>
    <xf numFmtId="0" fontId="53" fillId="0" borderId="14" xfId="0" applyFont="1" applyBorder="1" applyAlignment="1" applyProtection="1">
      <alignment horizontal="center" vertical="center" wrapText="1"/>
      <protection hidden="1"/>
    </xf>
    <xf numFmtId="0" fontId="53" fillId="0" borderId="15" xfId="0" applyFont="1" applyBorder="1" applyAlignment="1" applyProtection="1">
      <alignment horizontal="center" vertical="center" wrapText="1"/>
      <protection hidden="1"/>
    </xf>
    <xf numFmtId="0" fontId="49" fillId="16" borderId="0" xfId="0" applyFont="1" applyFill="1" applyAlignment="1" applyProtection="1">
      <alignment horizontal="left" vertical="center"/>
      <protection hidden="1"/>
    </xf>
    <xf numFmtId="0" fontId="14" fillId="0" borderId="25" xfId="0" applyFont="1" applyBorder="1" applyAlignment="1" applyProtection="1">
      <alignment horizontal="center" vertical="center" wrapText="1"/>
      <protection hidden="1"/>
    </xf>
    <xf numFmtId="0" fontId="53" fillId="3" borderId="30" xfId="0" applyFont="1" applyFill="1" applyBorder="1" applyAlignment="1" applyProtection="1">
      <alignment vertical="center" wrapText="1"/>
      <protection locked="0"/>
    </xf>
    <xf numFmtId="0" fontId="53" fillId="3" borderId="31" xfId="0" applyFont="1" applyFill="1" applyBorder="1" applyAlignment="1" applyProtection="1">
      <alignment vertical="center" wrapText="1"/>
      <protection locked="0"/>
    </xf>
    <xf numFmtId="0" fontId="59" fillId="0" borderId="0" xfId="0" applyFont="1" applyAlignment="1" applyProtection="1">
      <alignment horizontal="center" vertical="center" wrapText="1"/>
      <protection hidden="1"/>
    </xf>
    <xf numFmtId="0" fontId="53" fillId="3" borderId="54" xfId="0" applyFont="1" applyFill="1" applyBorder="1" applyAlignment="1" applyProtection="1">
      <alignment vertical="center" wrapText="1"/>
      <protection locked="0"/>
    </xf>
    <xf numFmtId="0" fontId="53" fillId="3" borderId="55" xfId="0" applyFont="1" applyFill="1" applyBorder="1" applyAlignment="1" applyProtection="1">
      <alignment vertical="center" wrapText="1"/>
      <protection locked="0"/>
    </xf>
    <xf numFmtId="0" fontId="43" fillId="3" borderId="30" xfId="0" applyFont="1" applyFill="1" applyBorder="1" applyAlignment="1" applyProtection="1">
      <alignment horizontal="center"/>
      <protection locked="0"/>
    </xf>
    <xf numFmtId="0" fontId="43" fillId="3" borderId="31" xfId="0" applyFont="1" applyFill="1" applyBorder="1" applyAlignment="1" applyProtection="1">
      <alignment horizontal="center"/>
      <protection locked="0"/>
    </xf>
    <xf numFmtId="1" fontId="43" fillId="3" borderId="30" xfId="0" applyNumberFormat="1" applyFont="1" applyFill="1" applyBorder="1" applyAlignment="1" applyProtection="1">
      <alignment horizontal="center"/>
      <protection locked="0"/>
    </xf>
    <xf numFmtId="1" fontId="43" fillId="3" borderId="31" xfId="0" applyNumberFormat="1" applyFont="1" applyFill="1" applyBorder="1" applyAlignment="1" applyProtection="1">
      <alignment horizontal="center"/>
      <protection locked="0"/>
    </xf>
    <xf numFmtId="0" fontId="92" fillId="16" borderId="29" xfId="0" applyFont="1" applyFill="1" applyBorder="1" applyAlignment="1" applyProtection="1">
      <alignment horizontal="center" vertical="center" wrapText="1"/>
      <protection hidden="1"/>
    </xf>
    <xf numFmtId="0" fontId="92" fillId="16" borderId="30" xfId="0" applyFont="1" applyFill="1" applyBorder="1" applyAlignment="1" applyProtection="1">
      <alignment horizontal="center" vertical="center" wrapText="1"/>
      <protection hidden="1"/>
    </xf>
    <xf numFmtId="0" fontId="92" fillId="16" borderId="31" xfId="0" applyFont="1" applyFill="1" applyBorder="1" applyAlignment="1" applyProtection="1">
      <alignment horizontal="center" vertical="center" wrapText="1"/>
      <protection hidden="1"/>
    </xf>
    <xf numFmtId="169" fontId="13" fillId="0" borderId="30" xfId="66" applyNumberFormat="1" applyFont="1" applyBorder="1" applyAlignment="1" applyProtection="1">
      <alignment horizontal="center" vertical="center"/>
      <protection hidden="1"/>
    </xf>
    <xf numFmtId="169" fontId="13" fillId="0" borderId="31" xfId="66" applyNumberFormat="1" applyFont="1" applyBorder="1" applyAlignment="1" applyProtection="1">
      <alignment horizontal="center" vertical="center"/>
      <protection hidden="1"/>
    </xf>
    <xf numFmtId="0" fontId="43" fillId="0" borderId="30" xfId="0" applyFont="1" applyBorder="1" applyAlignment="1" applyProtection="1">
      <alignment horizontal="center" vertical="center"/>
      <protection hidden="1"/>
    </xf>
    <xf numFmtId="0" fontId="43" fillId="0" borderId="31" xfId="0" applyFont="1" applyBorder="1" applyAlignment="1" applyProtection="1">
      <alignment horizontal="center" vertical="center"/>
      <protection hidden="1"/>
    </xf>
    <xf numFmtId="0" fontId="13" fillId="0" borderId="35" xfId="0" applyFont="1" applyBorder="1" applyAlignment="1" applyProtection="1">
      <alignment horizontal="center" vertical="center"/>
      <protection hidden="1"/>
    </xf>
    <xf numFmtId="0" fontId="13" fillId="0" borderId="36"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92" fillId="16" borderId="1" xfId="0" applyFont="1" applyFill="1" applyBorder="1" applyAlignment="1" applyProtection="1">
      <alignment horizontal="center" vertical="center" wrapText="1"/>
      <protection hidden="1"/>
    </xf>
    <xf numFmtId="0" fontId="99" fillId="0" borderId="28" xfId="0" applyFont="1" applyBorder="1" applyAlignment="1" applyProtection="1">
      <alignment horizontal="center" vertical="center" wrapText="1"/>
      <protection hidden="1"/>
    </xf>
    <xf numFmtId="0" fontId="13" fillId="0" borderId="5" xfId="0" applyFont="1" applyBorder="1" applyAlignment="1" applyProtection="1">
      <alignment horizontal="center"/>
      <protection hidden="1"/>
    </xf>
    <xf numFmtId="0" fontId="13" fillId="0" borderId="2" xfId="0" applyFont="1" applyBorder="1" applyAlignment="1" applyProtection="1">
      <alignment horizontal="center"/>
      <protection hidden="1"/>
    </xf>
    <xf numFmtId="0" fontId="92" fillId="16" borderId="5" xfId="0" applyFont="1" applyFill="1" applyBorder="1" applyAlignment="1" applyProtection="1">
      <alignment horizontal="center" vertical="center" wrapText="1"/>
      <protection hidden="1"/>
    </xf>
    <xf numFmtId="0" fontId="92" fillId="16" borderId="2" xfId="0" applyFont="1" applyFill="1" applyBorder="1" applyAlignment="1" applyProtection="1">
      <alignment horizontal="center" vertical="center" wrapText="1"/>
      <protection hidden="1"/>
    </xf>
    <xf numFmtId="0" fontId="129" fillId="17" borderId="0" xfId="0" applyFont="1" applyFill="1" applyAlignment="1" applyProtection="1">
      <alignment horizontal="left" vertical="center"/>
      <protection hidden="1"/>
    </xf>
    <xf numFmtId="44" fontId="67" fillId="0" borderId="1" xfId="38" applyFont="1" applyFill="1" applyBorder="1" applyAlignment="1" applyProtection="1">
      <alignment horizontal="center" wrapText="1"/>
      <protection hidden="1"/>
    </xf>
    <xf numFmtId="0" fontId="13" fillId="0" borderId="1" xfId="0" applyFont="1" applyBorder="1" applyAlignment="1" applyProtection="1">
      <alignment horizontal="center"/>
      <protection hidden="1"/>
    </xf>
    <xf numFmtId="169" fontId="13" fillId="0" borderId="1" xfId="66" applyNumberFormat="1" applyFont="1" applyBorder="1" applyAlignment="1" applyProtection="1">
      <alignment horizontal="center"/>
      <protection hidden="1"/>
    </xf>
    <xf numFmtId="0" fontId="53" fillId="0" borderId="5" xfId="0" applyFont="1" applyBorder="1" applyAlignment="1" applyProtection="1">
      <alignment horizontal="center"/>
      <protection hidden="1"/>
    </xf>
    <xf numFmtId="0" fontId="53" fillId="0" borderId="2" xfId="0" applyFont="1" applyBorder="1" applyAlignment="1" applyProtection="1">
      <alignment horizontal="center"/>
      <protection hidden="1"/>
    </xf>
    <xf numFmtId="0" fontId="53" fillId="0" borderId="1" xfId="0" applyFont="1" applyBorder="1" applyAlignment="1" applyProtection="1">
      <alignment horizontal="center" wrapText="1"/>
      <protection hidden="1"/>
    </xf>
    <xf numFmtId="0" fontId="53" fillId="3" borderId="1" xfId="0" applyFont="1" applyFill="1" applyBorder="1" applyAlignment="1" applyProtection="1">
      <alignment horizontal="center" wrapText="1"/>
      <protection locked="0"/>
    </xf>
    <xf numFmtId="0" fontId="92" fillId="16" borderId="30" xfId="0" applyFont="1" applyFill="1" applyBorder="1" applyAlignment="1" applyProtection="1">
      <alignment horizontal="center" vertical="center"/>
      <protection hidden="1"/>
    </xf>
    <xf numFmtId="0" fontId="92" fillId="16" borderId="31" xfId="0" applyFont="1" applyFill="1" applyBorder="1" applyAlignment="1" applyProtection="1">
      <alignment horizontal="center" vertical="center"/>
      <protection hidden="1"/>
    </xf>
    <xf numFmtId="0" fontId="92" fillId="16" borderId="45" xfId="0" applyFont="1" applyFill="1" applyBorder="1" applyAlignment="1" applyProtection="1">
      <alignment horizontal="center" vertical="center" wrapText="1"/>
      <protection hidden="1"/>
    </xf>
    <xf numFmtId="0" fontId="92" fillId="16" borderId="68" xfId="0" applyFont="1" applyFill="1" applyBorder="1" applyAlignment="1" applyProtection="1">
      <alignment horizontal="center" vertical="center" wrapText="1"/>
      <protection hidden="1"/>
    </xf>
    <xf numFmtId="0" fontId="92" fillId="16" borderId="46" xfId="0" applyFont="1" applyFill="1" applyBorder="1" applyAlignment="1" applyProtection="1">
      <alignment horizontal="center" vertical="center" wrapText="1"/>
      <protection hidden="1"/>
    </xf>
    <xf numFmtId="44" fontId="67" fillId="3" borderId="47" xfId="38" applyFont="1" applyFill="1" applyBorder="1" applyAlignment="1" applyProtection="1">
      <alignment horizontal="center" wrapText="1"/>
      <protection locked="0"/>
    </xf>
    <xf numFmtId="44" fontId="67" fillId="3" borderId="52" xfId="38" applyFont="1" applyFill="1" applyBorder="1" applyAlignment="1" applyProtection="1">
      <alignment horizontal="center" wrapText="1"/>
      <protection locked="0"/>
    </xf>
    <xf numFmtId="44" fontId="67" fillId="3" borderId="39" xfId="38" applyFont="1" applyFill="1" applyBorder="1" applyAlignment="1" applyProtection="1">
      <alignment horizontal="center" wrapText="1"/>
      <protection locked="0"/>
    </xf>
    <xf numFmtId="0" fontId="30" fillId="0" borderId="13" xfId="0" applyFont="1" applyBorder="1" applyAlignment="1" applyProtection="1">
      <alignment horizontal="left" vertical="center" wrapText="1"/>
      <protection hidden="1"/>
    </xf>
    <xf numFmtId="0" fontId="93" fillId="0" borderId="29" xfId="0" applyFont="1" applyBorder="1" applyAlignment="1">
      <alignment horizontal="right"/>
    </xf>
    <xf numFmtId="0" fontId="93" fillId="0" borderId="30" xfId="0" applyFont="1" applyBorder="1" applyAlignment="1">
      <alignment horizontal="right"/>
    </xf>
    <xf numFmtId="44" fontId="45" fillId="0" borderId="30" xfId="38" applyFont="1" applyFill="1" applyBorder="1" applyAlignment="1" applyProtection="1">
      <alignment horizontal="center" vertical="center" wrapText="1"/>
      <protection hidden="1"/>
    </xf>
    <xf numFmtId="44" fontId="45" fillId="0" borderId="31" xfId="38" applyFont="1" applyFill="1" applyBorder="1" applyAlignment="1" applyProtection="1">
      <alignment horizontal="center" vertical="center" wrapText="1"/>
      <protection hidden="1"/>
    </xf>
    <xf numFmtId="0" fontId="93" fillId="0" borderId="5" xfId="0" applyFont="1" applyBorder="1" applyAlignment="1" applyProtection="1">
      <alignment horizontal="right"/>
      <protection hidden="1"/>
    </xf>
    <xf numFmtId="0" fontId="93" fillId="0" borderId="16" xfId="0" applyFont="1" applyBorder="1" applyAlignment="1" applyProtection="1">
      <alignment horizontal="right"/>
      <protection hidden="1"/>
    </xf>
    <xf numFmtId="0" fontId="93" fillId="0" borderId="2" xfId="0" applyFont="1" applyBorder="1" applyAlignment="1" applyProtection="1">
      <alignment horizontal="right"/>
      <protection hidden="1"/>
    </xf>
    <xf numFmtId="0" fontId="13" fillId="0" borderId="29" xfId="0" applyFont="1" applyBorder="1" applyAlignment="1" applyProtection="1">
      <alignment horizontal="center" vertical="center"/>
      <protection hidden="1"/>
    </xf>
    <xf numFmtId="0" fontId="136" fillId="4" borderId="45" xfId="0" applyFont="1" applyFill="1" applyBorder="1" applyAlignment="1">
      <alignment horizontal="center"/>
    </xf>
    <xf numFmtId="0" fontId="136" fillId="4" borderId="46" xfId="0" applyFont="1" applyFill="1" applyBorder="1" applyAlignment="1">
      <alignment horizontal="center"/>
    </xf>
    <xf numFmtId="0" fontId="136" fillId="4" borderId="29" xfId="0" applyFont="1" applyFill="1" applyBorder="1" applyAlignment="1">
      <alignment horizontal="center"/>
    </xf>
    <xf numFmtId="0" fontId="38" fillId="4" borderId="30" xfId="0" applyFont="1" applyFill="1" applyBorder="1" applyAlignment="1">
      <alignment horizontal="center"/>
    </xf>
    <xf numFmtId="0" fontId="38" fillId="4" borderId="31" xfId="0" applyFont="1" applyFill="1" applyBorder="1" applyAlignment="1">
      <alignment horizontal="center"/>
    </xf>
    <xf numFmtId="174" fontId="37" fillId="20" borderId="30" xfId="3" applyNumberFormat="1" applyFont="1" applyFill="1" applyBorder="1" applyAlignment="1">
      <alignment horizontal="center" vertical="center"/>
    </xf>
    <xf numFmtId="174" fontId="37" fillId="20" borderId="31" xfId="3" applyNumberFormat="1" applyFont="1" applyFill="1" applyBorder="1" applyAlignment="1">
      <alignment horizontal="center" vertical="center"/>
    </xf>
    <xf numFmtId="0" fontId="135" fillId="4" borderId="45" xfId="0" applyFont="1" applyFill="1" applyBorder="1" applyAlignment="1">
      <alignment horizontal="center"/>
    </xf>
    <xf numFmtId="0" fontId="135" fillId="4" borderId="46" xfId="0" applyFont="1" applyFill="1" applyBorder="1" applyAlignment="1">
      <alignment horizontal="center"/>
    </xf>
    <xf numFmtId="0" fontId="131" fillId="4" borderId="32" xfId="0" applyFont="1" applyFill="1" applyBorder="1" applyAlignment="1">
      <alignment horizontal="center"/>
    </xf>
    <xf numFmtId="0" fontId="131" fillId="4" borderId="33" xfId="0" applyFont="1" applyFill="1" applyBorder="1" applyAlignment="1">
      <alignment horizontal="center"/>
    </xf>
    <xf numFmtId="0" fontId="131" fillId="4" borderId="34" xfId="0" applyFont="1" applyFill="1" applyBorder="1" applyAlignment="1">
      <alignment horizontal="center"/>
    </xf>
    <xf numFmtId="0" fontId="38" fillId="4" borderId="32" xfId="0" applyFont="1" applyFill="1" applyBorder="1" applyAlignment="1">
      <alignment horizontal="center"/>
    </xf>
    <xf numFmtId="0" fontId="38" fillId="4" borderId="33" xfId="0" applyFont="1" applyFill="1" applyBorder="1" applyAlignment="1">
      <alignment horizontal="center"/>
    </xf>
    <xf numFmtId="0" fontId="38" fillId="4" borderId="34" xfId="0" applyFont="1" applyFill="1" applyBorder="1" applyAlignment="1">
      <alignment horizontal="center"/>
    </xf>
    <xf numFmtId="0" fontId="133" fillId="4" borderId="43" xfId="0" applyFont="1" applyFill="1" applyBorder="1" applyAlignment="1">
      <alignment horizontal="center" vertical="center" wrapText="1"/>
    </xf>
    <xf numFmtId="0" fontId="133" fillId="4" borderId="3" xfId="0" applyFont="1" applyFill="1" applyBorder="1" applyAlignment="1">
      <alignment horizontal="center" vertical="center" wrapText="1"/>
    </xf>
    <xf numFmtId="0" fontId="131" fillId="4" borderId="37" xfId="0" applyFont="1" applyFill="1" applyBorder="1" applyAlignment="1">
      <alignment horizontal="center"/>
    </xf>
    <xf numFmtId="0" fontId="131" fillId="4" borderId="0" xfId="0" applyFont="1" applyFill="1" applyAlignment="1">
      <alignment horizontal="center"/>
    </xf>
    <xf numFmtId="0" fontId="0" fillId="0" borderId="29" xfId="0" applyBorder="1" applyAlignment="1">
      <alignment horizontal="center"/>
    </xf>
    <xf numFmtId="0" fontId="133" fillId="4" borderId="32" xfId="0" applyFont="1" applyFill="1" applyBorder="1" applyAlignment="1">
      <alignment horizontal="center" vertical="center" wrapText="1"/>
    </xf>
    <xf numFmtId="0" fontId="133" fillId="4" borderId="34" xfId="0" applyFont="1" applyFill="1" applyBorder="1" applyAlignment="1">
      <alignment horizontal="center" vertical="center" wrapText="1"/>
    </xf>
    <xf numFmtId="0" fontId="92" fillId="4" borderId="29" xfId="0" applyFont="1" applyFill="1" applyBorder="1" applyAlignment="1" applyProtection="1">
      <alignment horizontal="center" vertical="center" wrapText="1"/>
      <protection hidden="1"/>
    </xf>
    <xf numFmtId="0" fontId="92" fillId="4" borderId="30" xfId="0" applyFont="1" applyFill="1" applyBorder="1" applyAlignment="1" applyProtection="1">
      <alignment horizontal="center" vertical="center" wrapText="1"/>
      <protection hidden="1"/>
    </xf>
    <xf numFmtId="0" fontId="92" fillId="4" borderId="31" xfId="0" applyFont="1" applyFill="1" applyBorder="1" applyAlignment="1" applyProtection="1">
      <alignment horizontal="center" vertical="center" wrapText="1"/>
      <protection hidden="1"/>
    </xf>
    <xf numFmtId="0" fontId="56" fillId="16" borderId="30" xfId="0" applyFont="1" applyFill="1" applyBorder="1" applyAlignment="1">
      <alignment horizontal="center" vertical="center" wrapText="1"/>
    </xf>
    <xf numFmtId="0" fontId="56" fillId="16" borderId="31" xfId="0" applyFont="1" applyFill="1" applyBorder="1" applyAlignment="1">
      <alignment horizontal="center" vertical="center" wrapText="1"/>
    </xf>
    <xf numFmtId="0" fontId="99" fillId="0" borderId="28" xfId="0" applyFont="1" applyBorder="1" applyAlignment="1" applyProtection="1">
      <alignment horizontal="center" vertical="center"/>
      <protection hidden="1"/>
    </xf>
    <xf numFmtId="0" fontId="145" fillId="0" borderId="1" xfId="0" applyFont="1" applyBorder="1" applyAlignment="1">
      <alignment horizontal="right"/>
    </xf>
    <xf numFmtId="0" fontId="65" fillId="18" borderId="1" xfId="0" applyFont="1" applyFill="1" applyBorder="1" applyAlignment="1">
      <alignment vertical="center"/>
    </xf>
    <xf numFmtId="0" fontId="53" fillId="0" borderId="5" xfId="67" applyFont="1" applyBorder="1" applyAlignment="1" applyProtection="1">
      <alignment vertical="center" wrapText="1"/>
    </xf>
    <xf numFmtId="0" fontId="53" fillId="0" borderId="2" xfId="67" applyFont="1" applyBorder="1" applyAlignment="1" applyProtection="1">
      <alignment vertical="center" wrapText="1"/>
    </xf>
    <xf numFmtId="0" fontId="12" fillId="0" borderId="0" xfId="0" applyFont="1" applyAlignment="1">
      <alignment vertical="center" wrapText="1"/>
    </xf>
    <xf numFmtId="0" fontId="56" fillId="16" borderId="5"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32" fillId="0" borderId="30" xfId="0" applyFont="1" applyBorder="1" applyAlignment="1" applyProtection="1">
      <alignment horizontal="right"/>
      <protection hidden="1"/>
    </xf>
    <xf numFmtId="0" fontId="32" fillId="0" borderId="16" xfId="0" applyFont="1" applyBorder="1" applyAlignment="1" applyProtection="1">
      <alignment horizontal="right"/>
      <protection hidden="1"/>
    </xf>
    <xf numFmtId="0" fontId="32" fillId="0" borderId="31" xfId="0" applyFont="1" applyBorder="1" applyAlignment="1" applyProtection="1">
      <alignment horizontal="right"/>
      <protection hidden="1"/>
    </xf>
    <xf numFmtId="0" fontId="6" fillId="0" borderId="1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53" fillId="3" borderId="1" xfId="0" applyFont="1" applyFill="1" applyBorder="1" applyAlignment="1" applyProtection="1">
      <alignment horizontal="center" vertical="center" wrapText="1"/>
      <protection locked="0"/>
    </xf>
    <xf numFmtId="0" fontId="65" fillId="10" borderId="5" xfId="0" applyFont="1" applyFill="1" applyBorder="1" applyAlignment="1" applyProtection="1">
      <alignment horizontal="center" vertical="center"/>
      <protection hidden="1"/>
    </xf>
    <xf numFmtId="0" fontId="65" fillId="10" borderId="2"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3" fillId="3" borderId="5" xfId="0" applyFont="1" applyFill="1" applyBorder="1" applyAlignment="1" applyProtection="1">
      <alignment horizontal="center" vertical="center" wrapText="1"/>
      <protection locked="0"/>
    </xf>
    <xf numFmtId="0" fontId="53" fillId="3"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5" fillId="10" borderId="11" xfId="0" applyFont="1" applyFill="1" applyBorder="1" applyAlignment="1" applyProtection="1">
      <alignment horizontal="center" vertical="center"/>
      <protection hidden="1"/>
    </xf>
    <xf numFmtId="0" fontId="65" fillId="10" borderId="12" xfId="0" applyFont="1" applyFill="1" applyBorder="1" applyAlignment="1" applyProtection="1">
      <alignment horizontal="center" vertical="center"/>
      <protection hidden="1"/>
    </xf>
    <xf numFmtId="0" fontId="6" fillId="0" borderId="5"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2" fontId="6" fillId="3" borderId="5" xfId="0" applyNumberFormat="1" applyFont="1" applyFill="1" applyBorder="1" applyAlignment="1" applyProtection="1">
      <alignment horizontal="center" vertical="center" wrapText="1"/>
      <protection locked="0"/>
    </xf>
    <xf numFmtId="2" fontId="6" fillId="3" borderId="2"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56" fillId="9" borderId="5" xfId="0" applyFont="1" applyFill="1" applyBorder="1" applyAlignment="1" applyProtection="1">
      <alignment horizontal="center" vertical="center" wrapText="1"/>
      <protection hidden="1"/>
    </xf>
    <xf numFmtId="0" fontId="56" fillId="9" borderId="2" xfId="0" applyFont="1" applyFill="1" applyBorder="1" applyAlignment="1" applyProtection="1">
      <alignment horizontal="center" vertical="center" wrapText="1"/>
      <protection hidden="1"/>
    </xf>
    <xf numFmtId="0" fontId="53" fillId="0" borderId="5" xfId="67" applyFont="1" applyBorder="1" applyAlignment="1" applyProtection="1">
      <alignment horizontal="left" vertical="center" wrapText="1"/>
      <protection hidden="1"/>
    </xf>
    <xf numFmtId="0" fontId="53" fillId="0" borderId="2" xfId="67" applyFont="1" applyBorder="1" applyAlignment="1" applyProtection="1">
      <alignment horizontal="left" vertical="center" wrapText="1"/>
      <protection hidden="1"/>
    </xf>
    <xf numFmtId="0" fontId="27" fillId="5" borderId="0" xfId="0" applyFont="1" applyFill="1" applyAlignment="1" applyProtection="1">
      <alignment vertical="center"/>
      <protection hidden="1"/>
    </xf>
    <xf numFmtId="0" fontId="14" fillId="0" borderId="0" xfId="0" applyFont="1" applyAlignment="1" applyProtection="1">
      <alignment horizontal="left" vertical="center"/>
      <protection hidden="1"/>
    </xf>
    <xf numFmtId="0" fontId="95" fillId="12" borderId="0" xfId="0" applyFont="1" applyFill="1" applyAlignment="1" applyProtection="1">
      <alignment horizontal="left" vertical="center"/>
      <protection hidden="1"/>
    </xf>
    <xf numFmtId="0" fontId="53" fillId="0" borderId="3" xfId="0" applyFont="1" applyBorder="1" applyAlignment="1" applyProtection="1">
      <alignment horizontal="left"/>
      <protection locked="0"/>
    </xf>
    <xf numFmtId="0" fontId="67" fillId="0" borderId="0" xfId="0" applyFont="1" applyAlignment="1" applyProtection="1">
      <alignment horizontal="center" vertical="center" wrapText="1"/>
      <protection hidden="1"/>
    </xf>
    <xf numFmtId="0" fontId="67" fillId="0" borderId="0" xfId="0" applyFont="1" applyAlignment="1" applyProtection="1">
      <alignment horizontal="center"/>
      <protection hidden="1"/>
    </xf>
    <xf numFmtId="0" fontId="53" fillId="0" borderId="3" xfId="0" applyFont="1" applyBorder="1" applyProtection="1">
      <protection locked="0"/>
    </xf>
    <xf numFmtId="0" fontId="53" fillId="0" borderId="16" xfId="0" applyFont="1" applyBorder="1" applyProtection="1">
      <protection locked="0"/>
    </xf>
    <xf numFmtId="0" fontId="63" fillId="0" borderId="0" xfId="0" applyFont="1" applyAlignment="1" applyProtection="1">
      <alignment horizontal="center"/>
      <protection hidden="1"/>
    </xf>
    <xf numFmtId="0" fontId="24" fillId="0" borderId="0" xfId="0" applyFont="1" applyAlignment="1" applyProtection="1">
      <alignment horizontal="center" vertical="center" wrapText="1"/>
      <protection hidden="1"/>
    </xf>
    <xf numFmtId="0" fontId="55" fillId="0" borderId="0" xfId="0" applyFont="1" applyAlignment="1">
      <alignment horizontal="center" vertical="center" wrapText="1"/>
    </xf>
    <xf numFmtId="0" fontId="55" fillId="0" borderId="3" xfId="0" applyFont="1" applyBorder="1" applyAlignment="1">
      <alignment horizontal="center" vertical="center" wrapText="1"/>
    </xf>
    <xf numFmtId="4" fontId="53" fillId="3" borderId="1" xfId="0" applyNumberFormat="1" applyFont="1" applyFill="1" applyBorder="1" applyAlignment="1" applyProtection="1">
      <alignment horizontal="center" wrapText="1"/>
      <protection locked="0"/>
    </xf>
    <xf numFmtId="0" fontId="127" fillId="0" borderId="0" xfId="0" applyFont="1" applyAlignment="1" applyProtection="1">
      <alignment horizontal="left" vertical="center" wrapText="1"/>
      <protection hidden="1"/>
    </xf>
    <xf numFmtId="0" fontId="34" fillId="0" borderId="0" xfId="0" applyFont="1" applyAlignment="1" applyProtection="1">
      <alignment horizontal="left" vertical="center" wrapText="1"/>
      <protection hidden="1"/>
    </xf>
  </cellXfs>
  <cellStyles count="88">
    <cellStyle name="0,0_x000d__x000a_NA_x000d__x000a_" xfId="1" xr:uid="{00000000-0005-0000-0000-000000000000}"/>
    <cellStyle name="0,0_x000d__x000a_NA_x000d__x000a_ 2" xfId="2" xr:uid="{00000000-0005-0000-0000-000001000000}"/>
    <cellStyle name="Comma" xfId="3" builtinId="3"/>
    <cellStyle name="Comma 10" xfId="4" xr:uid="{00000000-0005-0000-0000-000003000000}"/>
    <cellStyle name="Comma 10 2" xfId="5" xr:uid="{00000000-0005-0000-0000-000004000000}"/>
    <cellStyle name="Comma 10 2 2" xfId="6" xr:uid="{00000000-0005-0000-0000-000005000000}"/>
    <cellStyle name="Comma 10 2 2 2" xfId="7" xr:uid="{00000000-0005-0000-0000-000006000000}"/>
    <cellStyle name="Comma 10 2 3" xfId="8" xr:uid="{00000000-0005-0000-0000-000007000000}"/>
    <cellStyle name="Comma 10 3" xfId="9" xr:uid="{00000000-0005-0000-0000-000008000000}"/>
    <cellStyle name="Comma 10 3 2" xfId="10" xr:uid="{00000000-0005-0000-0000-000009000000}"/>
    <cellStyle name="Comma 10 4" xfId="11" xr:uid="{00000000-0005-0000-0000-00000A000000}"/>
    <cellStyle name="Comma 11" xfId="12" xr:uid="{00000000-0005-0000-0000-00000B000000}"/>
    <cellStyle name="Comma 11 2" xfId="13" xr:uid="{00000000-0005-0000-0000-00000C000000}"/>
    <cellStyle name="Comma 11 2 2" xfId="14" xr:uid="{00000000-0005-0000-0000-00000D000000}"/>
    <cellStyle name="Comma 11 2 2 2" xfId="15" xr:uid="{00000000-0005-0000-0000-00000E000000}"/>
    <cellStyle name="Comma 11 2 3" xfId="16" xr:uid="{00000000-0005-0000-0000-00000F000000}"/>
    <cellStyle name="Comma 11 3" xfId="17" xr:uid="{00000000-0005-0000-0000-000010000000}"/>
    <cellStyle name="Comma 11 3 2" xfId="18" xr:uid="{00000000-0005-0000-0000-000011000000}"/>
    <cellStyle name="Comma 11 4" xfId="19" xr:uid="{00000000-0005-0000-0000-000012000000}"/>
    <cellStyle name="Comma 12" xfId="20" xr:uid="{00000000-0005-0000-0000-000013000000}"/>
    <cellStyle name="Comma 12 2" xfId="21" xr:uid="{00000000-0005-0000-0000-000014000000}"/>
    <cellStyle name="Comma 12 2 2" xfId="22" xr:uid="{00000000-0005-0000-0000-000015000000}"/>
    <cellStyle name="Comma 12 2 2 2" xfId="23" xr:uid="{00000000-0005-0000-0000-000016000000}"/>
    <cellStyle name="Comma 12 2 3" xfId="24" xr:uid="{00000000-0005-0000-0000-000017000000}"/>
    <cellStyle name="Comma 12 3" xfId="25" xr:uid="{00000000-0005-0000-0000-000018000000}"/>
    <cellStyle name="Comma 12 3 2" xfId="26" xr:uid="{00000000-0005-0000-0000-000019000000}"/>
    <cellStyle name="Comma 12 4" xfId="27" xr:uid="{00000000-0005-0000-0000-00001A000000}"/>
    <cellStyle name="Comma 13" xfId="28" xr:uid="{00000000-0005-0000-0000-00001B000000}"/>
    <cellStyle name="Comma 2" xfId="29" xr:uid="{00000000-0005-0000-0000-00001C000000}"/>
    <cellStyle name="Comma 3" xfId="30" xr:uid="{00000000-0005-0000-0000-00001D000000}"/>
    <cellStyle name="Comma 4" xfId="31" xr:uid="{00000000-0005-0000-0000-00001E000000}"/>
    <cellStyle name="Comma 5" xfId="32" xr:uid="{00000000-0005-0000-0000-00001F000000}"/>
    <cellStyle name="Comma 6" xfId="33" xr:uid="{00000000-0005-0000-0000-000020000000}"/>
    <cellStyle name="Comma 7" xfId="34" xr:uid="{00000000-0005-0000-0000-000021000000}"/>
    <cellStyle name="Comma 8" xfId="35" xr:uid="{00000000-0005-0000-0000-000022000000}"/>
    <cellStyle name="Comma 9" xfId="36" xr:uid="{00000000-0005-0000-0000-000023000000}"/>
    <cellStyle name="Comma 9 2" xfId="37" xr:uid="{00000000-0005-0000-0000-000024000000}"/>
    <cellStyle name="Currency" xfId="38" builtinId="4"/>
    <cellStyle name="Currency 2" xfId="39" xr:uid="{00000000-0005-0000-0000-000026000000}"/>
    <cellStyle name="Currency 2 2" xfId="40" xr:uid="{00000000-0005-0000-0000-000027000000}"/>
    <cellStyle name="Currency 3" xfId="41" xr:uid="{00000000-0005-0000-0000-000028000000}"/>
    <cellStyle name="Currency 3 2" xfId="42" xr:uid="{00000000-0005-0000-0000-000029000000}"/>
    <cellStyle name="Currency 3 2 2" xfId="43" xr:uid="{00000000-0005-0000-0000-00002A000000}"/>
    <cellStyle name="Currency 3 2 2 2" xfId="44" xr:uid="{00000000-0005-0000-0000-00002B000000}"/>
    <cellStyle name="Currency 3 2 3" xfId="45" xr:uid="{00000000-0005-0000-0000-00002C000000}"/>
    <cellStyle name="Currency 3 3" xfId="46" xr:uid="{00000000-0005-0000-0000-00002D000000}"/>
    <cellStyle name="Currency 3 3 2" xfId="47" xr:uid="{00000000-0005-0000-0000-00002E000000}"/>
    <cellStyle name="Currency 3 4" xfId="48" xr:uid="{00000000-0005-0000-0000-00002F000000}"/>
    <cellStyle name="Currency 4" xfId="49" xr:uid="{00000000-0005-0000-0000-000030000000}"/>
    <cellStyle name="Currency 4 2" xfId="50" xr:uid="{00000000-0005-0000-0000-000031000000}"/>
    <cellStyle name="Currency 4 2 2" xfId="51" xr:uid="{00000000-0005-0000-0000-000032000000}"/>
    <cellStyle name="Currency 4 2 2 2" xfId="52" xr:uid="{00000000-0005-0000-0000-000033000000}"/>
    <cellStyle name="Currency 4 2 3" xfId="53" xr:uid="{00000000-0005-0000-0000-000034000000}"/>
    <cellStyle name="Currency 4 3" xfId="54" xr:uid="{00000000-0005-0000-0000-000035000000}"/>
    <cellStyle name="Currency 4 3 2" xfId="55" xr:uid="{00000000-0005-0000-0000-000036000000}"/>
    <cellStyle name="Currency 4 4" xfId="56" xr:uid="{00000000-0005-0000-0000-000037000000}"/>
    <cellStyle name="Currency 5" xfId="57" xr:uid="{00000000-0005-0000-0000-000038000000}"/>
    <cellStyle name="Currency 5 2" xfId="58" xr:uid="{00000000-0005-0000-0000-000039000000}"/>
    <cellStyle name="Currency 5 2 2" xfId="59" xr:uid="{00000000-0005-0000-0000-00003A000000}"/>
    <cellStyle name="Currency 5 2 2 2" xfId="60" xr:uid="{00000000-0005-0000-0000-00003B000000}"/>
    <cellStyle name="Currency 5 2 3" xfId="61" xr:uid="{00000000-0005-0000-0000-00003C000000}"/>
    <cellStyle name="Currency 5 3" xfId="62" xr:uid="{00000000-0005-0000-0000-00003D000000}"/>
    <cellStyle name="Currency 5 3 2" xfId="63" xr:uid="{00000000-0005-0000-0000-00003E000000}"/>
    <cellStyle name="Currency 5 4" xfId="64" xr:uid="{00000000-0005-0000-0000-00003F000000}"/>
    <cellStyle name="Currency 6" xfId="65" xr:uid="{00000000-0005-0000-0000-000040000000}"/>
    <cellStyle name="Currency 7" xfId="66" xr:uid="{00000000-0005-0000-0000-000041000000}"/>
    <cellStyle name="Good" xfId="86" builtinId="26"/>
    <cellStyle name="Hyperlink" xfId="67" builtinId="8"/>
    <cellStyle name="Hyperlink 2" xfId="68" xr:uid="{00000000-0005-0000-0000-000044000000}"/>
    <cellStyle name="Hyperlink 3" xfId="69" xr:uid="{00000000-0005-0000-0000-000045000000}"/>
    <cellStyle name="Normal" xfId="0" builtinId="0"/>
    <cellStyle name="Normal 10 5" xfId="85" xr:uid="{90BB6E0D-2C61-4918-B7C4-6198DBF35F45}"/>
    <cellStyle name="Normal 2" xfId="70" xr:uid="{00000000-0005-0000-0000-000047000000}"/>
    <cellStyle name="Normal 2 2" xfId="71" xr:uid="{00000000-0005-0000-0000-000048000000}"/>
    <cellStyle name="Normal 2 3" xfId="72" xr:uid="{00000000-0005-0000-0000-000049000000}"/>
    <cellStyle name="Normal 2_Wattage Table" xfId="73" xr:uid="{00000000-0005-0000-0000-00004A000000}"/>
    <cellStyle name="Normal 3" xfId="74" xr:uid="{00000000-0005-0000-0000-00004B000000}"/>
    <cellStyle name="Normal 3 2" xfId="75" xr:uid="{00000000-0005-0000-0000-00004C000000}"/>
    <cellStyle name="Normal_QA Sample NTG for Year Testing_Ivy 02222011 (2)" xfId="87" xr:uid="{FA13D2F5-9392-4DD1-93E3-2BF39A1FC825}"/>
    <cellStyle name="Percent" xfId="76" builtinId="5"/>
    <cellStyle name="Percent 2" xfId="77" xr:uid="{00000000-0005-0000-0000-000050000000}"/>
    <cellStyle name="Percent 3" xfId="78" xr:uid="{00000000-0005-0000-0000-000051000000}"/>
    <cellStyle name="Percent 4" xfId="79" xr:uid="{00000000-0005-0000-0000-000052000000}"/>
    <cellStyle name="Percent 5" xfId="80" xr:uid="{00000000-0005-0000-0000-000053000000}"/>
    <cellStyle name="Percent 6" xfId="81" xr:uid="{00000000-0005-0000-0000-000054000000}"/>
    <cellStyle name="Percent 7" xfId="82" xr:uid="{00000000-0005-0000-0000-000055000000}"/>
    <cellStyle name="Percent 8" xfId="83" xr:uid="{00000000-0005-0000-0000-000056000000}"/>
    <cellStyle name="Percent 9" xfId="84" xr:uid="{00000000-0005-0000-0000-000057000000}"/>
  </cellStyles>
  <dxfs count="10">
    <dxf>
      <font>
        <color rgb="FFFF0000"/>
      </font>
    </dxf>
    <dxf>
      <font>
        <color rgb="FFFF0000"/>
      </font>
    </dxf>
    <dxf>
      <font>
        <color rgb="FFFF0000"/>
      </font>
    </dxf>
    <dxf>
      <font>
        <color rgb="FFFF0000"/>
      </font>
    </dxf>
    <dxf>
      <font>
        <color rgb="FFFF0000"/>
      </font>
    </dxf>
    <dxf>
      <font>
        <color rgb="FFFF0000"/>
      </font>
    </dxf>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s>
  <tableStyles count="0" defaultTableStyle="TableStyleMedium2" defaultPivotStyle="PivotStyleLight16"/>
  <colors>
    <mruColors>
      <color rgb="FFF85208"/>
      <color rgb="FF142C41"/>
      <color rgb="FF142A41"/>
      <color rgb="FF063F6E"/>
      <color rgb="FFE26B0A"/>
      <color rgb="FFD94F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9.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jpeg"/><Relationship Id="rId18" Type="http://schemas.openxmlformats.org/officeDocument/2006/relationships/image" Target="../media/image30.png"/><Relationship Id="rId3" Type="http://schemas.openxmlformats.org/officeDocument/2006/relationships/image" Target="../media/image15.png"/><Relationship Id="rId21" Type="http://schemas.openxmlformats.org/officeDocument/2006/relationships/image" Target="../media/image33.jpe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9.png"/><Relationship Id="rId2" Type="http://schemas.openxmlformats.org/officeDocument/2006/relationships/image" Target="../media/image14.jpeg"/><Relationship Id="rId16" Type="http://schemas.openxmlformats.org/officeDocument/2006/relationships/image" Target="../media/image28.png"/><Relationship Id="rId20" Type="http://schemas.openxmlformats.org/officeDocument/2006/relationships/image" Target="../media/image32.jpe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5" Type="http://schemas.openxmlformats.org/officeDocument/2006/relationships/image" Target="../media/image27.png"/><Relationship Id="rId23" Type="http://schemas.openxmlformats.org/officeDocument/2006/relationships/image" Target="../media/image35.jpeg"/><Relationship Id="rId10" Type="http://schemas.openxmlformats.org/officeDocument/2006/relationships/image" Target="../media/image22.png"/><Relationship Id="rId19" Type="http://schemas.openxmlformats.org/officeDocument/2006/relationships/image" Target="../media/image31.jpe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 Id="rId22" Type="http://schemas.openxmlformats.org/officeDocument/2006/relationships/image" Target="../media/image3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17976850</xdr:colOff>
          <xdr:row>14</xdr:row>
          <xdr:rowOff>12700</xdr:rowOff>
        </xdr:from>
        <xdr:to>
          <xdr:col>8</xdr:col>
          <xdr:colOff>2781300</xdr:colOff>
          <xdr:row>21</xdr:row>
          <xdr:rowOff>69850</xdr:rowOff>
        </xdr:to>
        <xdr:sp macro="" textlink="">
          <xdr:nvSpPr>
            <xdr:cNvPr id="237819" name="Group Box 1275" hidden="1">
              <a:extLst>
                <a:ext uri="{63B3BB69-23CF-44E3-9099-C40C66FF867C}">
                  <a14:compatExt spid="_x0000_s237819"/>
                </a:ext>
                <a:ext uri="{FF2B5EF4-FFF2-40B4-BE49-F238E27FC236}">
                  <a16:creationId xmlns:a16="http://schemas.microsoft.com/office/drawing/2014/main" id="{00000000-0008-0000-0100-0000FBA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9994900</xdr:colOff>
          <xdr:row>10</xdr:row>
          <xdr:rowOff>25368250</xdr:rowOff>
        </xdr:from>
        <xdr:to>
          <xdr:col>8</xdr:col>
          <xdr:colOff>2781300</xdr:colOff>
          <xdr:row>13</xdr:row>
          <xdr:rowOff>8928100</xdr:rowOff>
        </xdr:to>
        <xdr:sp macro="" textlink="">
          <xdr:nvSpPr>
            <xdr:cNvPr id="237830" name="Group Box 1286" hidden="1">
              <a:extLst>
                <a:ext uri="{63B3BB69-23CF-44E3-9099-C40C66FF867C}">
                  <a14:compatExt spid="_x0000_s237830"/>
                </a:ext>
                <a:ext uri="{FF2B5EF4-FFF2-40B4-BE49-F238E27FC236}">
                  <a16:creationId xmlns:a16="http://schemas.microsoft.com/office/drawing/2014/main" id="{00000000-0008-0000-0100-000006A1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1286</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393" name="Group Box 1849" hidden="1">
              <a:extLst>
                <a:ext uri="{63B3BB69-23CF-44E3-9099-C40C66FF867C}">
                  <a14:compatExt spid="_x0000_s238393"/>
                </a:ext>
                <a:ext uri="{FF2B5EF4-FFF2-40B4-BE49-F238E27FC236}">
                  <a16:creationId xmlns:a16="http://schemas.microsoft.com/office/drawing/2014/main" id="{00000000-0008-0000-0100-000039A3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1849</a:t>
              </a:r>
            </a:p>
          </xdr:txBody>
        </xdr:sp>
        <xdr:clientData/>
      </xdr:twoCellAnchor>
    </mc:Choice>
    <mc:Fallback/>
  </mc:AlternateContent>
  <xdr:twoCellAnchor editAs="oneCell">
    <xdr:from>
      <xdr:col>8</xdr:col>
      <xdr:colOff>333375</xdr:colOff>
      <xdr:row>0</xdr:row>
      <xdr:rowOff>180975</xdr:rowOff>
    </xdr:from>
    <xdr:to>
      <xdr:col>11</xdr:col>
      <xdr:colOff>683683</xdr:colOff>
      <xdr:row>1</xdr:row>
      <xdr:rowOff>569430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0" y="180975"/>
          <a:ext cx="4966758" cy="11472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658562</xdr:colOff>
      <xdr:row>0</xdr:row>
      <xdr:rowOff>35719</xdr:rowOff>
    </xdr:from>
    <xdr:to>
      <xdr:col>14</xdr:col>
      <xdr:colOff>823573</xdr:colOff>
      <xdr:row>1</xdr:row>
      <xdr:rowOff>735012</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7593" y="35719"/>
          <a:ext cx="6706646" cy="1461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758824</xdr:colOff>
      <xdr:row>0</xdr:row>
      <xdr:rowOff>228600</xdr:rowOff>
    </xdr:from>
    <xdr:to>
      <xdr:col>12</xdr:col>
      <xdr:colOff>0</xdr:colOff>
      <xdr:row>1</xdr:row>
      <xdr:rowOff>536292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4274" y="228600"/>
          <a:ext cx="4899026" cy="1069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819150</xdr:colOff>
      <xdr:row>0</xdr:row>
      <xdr:rowOff>349250</xdr:rowOff>
    </xdr:from>
    <xdr:to>
      <xdr:col>11</xdr:col>
      <xdr:colOff>0</xdr:colOff>
      <xdr:row>1</xdr:row>
      <xdr:rowOff>430372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6900" y="349250"/>
          <a:ext cx="3895725" cy="8399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xdr:colOff>
      <xdr:row>7</xdr:row>
      <xdr:rowOff>225425</xdr:rowOff>
    </xdr:from>
    <xdr:to>
      <xdr:col>3</xdr:col>
      <xdr:colOff>2307</xdr:colOff>
      <xdr:row>9</xdr:row>
      <xdr:rowOff>6010</xdr:rowOff>
    </xdr:to>
    <xdr:sp macro="" textlink="">
      <xdr:nvSpPr>
        <xdr:cNvPr id="5" name="Check Box 15" hidden="1">
          <a:extLst>
            <a:ext uri="{FF2B5EF4-FFF2-40B4-BE49-F238E27FC236}">
              <a16:creationId xmlns:a16="http://schemas.microsoft.com/office/drawing/2014/main" id="{00000000-0008-0000-0400-000005000000}"/>
            </a:ext>
          </a:extLst>
        </xdr:cNvPr>
        <xdr:cNvSpPr/>
      </xdr:nvSpPr>
      <xdr:spPr>
        <a:xfrm>
          <a:off x="5876925" y="2162175"/>
          <a:ext cx="605750" cy="17335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14</xdr:col>
          <xdr:colOff>0</xdr:colOff>
          <xdr:row>3</xdr:row>
          <xdr:rowOff>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14</xdr:col>
          <xdr:colOff>0</xdr:colOff>
          <xdr:row>3</xdr:row>
          <xdr:rowOff>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4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Replacement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342900</xdr:rowOff>
        </xdr:from>
        <xdr:to>
          <xdr:col>3</xdr:col>
          <xdr:colOff>0</xdr:colOff>
          <xdr:row>6</xdr:row>
          <xdr:rowOff>0</xdr:rowOff>
        </xdr:to>
        <xdr:sp macro="" textlink="">
          <xdr:nvSpPr>
            <xdr:cNvPr id="56498" name="Check Box 178" hidden="1">
              <a:extLst>
                <a:ext uri="{63B3BB69-23CF-44E3-9099-C40C66FF867C}">
                  <a14:compatExt spid="_x0000_s56498"/>
                </a:ext>
                <a:ext uri="{FF2B5EF4-FFF2-40B4-BE49-F238E27FC236}">
                  <a16:creationId xmlns:a16="http://schemas.microsoft.com/office/drawing/2014/main" id="{00000000-0008-0000-0400-0000B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Assignment Letter (only required if rebate is assigned to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342900</xdr:rowOff>
        </xdr:from>
        <xdr:to>
          <xdr:col>3</xdr:col>
          <xdr:colOff>0</xdr:colOff>
          <xdr:row>7</xdr:row>
          <xdr:rowOff>0</xdr:rowOff>
        </xdr:to>
        <xdr:sp macro="" textlink="">
          <xdr:nvSpPr>
            <xdr:cNvPr id="56499" name="Check Box 179" hidden="1">
              <a:extLst>
                <a:ext uri="{63B3BB69-23CF-44E3-9099-C40C66FF867C}">
                  <a14:compatExt spid="_x0000_s56499"/>
                </a:ext>
                <a:ext uri="{FF2B5EF4-FFF2-40B4-BE49-F238E27FC236}">
                  <a16:creationId xmlns:a16="http://schemas.microsoft.com/office/drawing/2014/main" id="{00000000-0008-0000-0400-0000B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Cut Sheets for All Measures (must identify model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11</xdr:row>
          <xdr:rowOff>228600</xdr:rowOff>
        </xdr:from>
        <xdr:to>
          <xdr:col>2</xdr:col>
          <xdr:colOff>3365500</xdr:colOff>
          <xdr:row>12</xdr:row>
          <xdr:rowOff>222250</xdr:rowOff>
        </xdr:to>
        <xdr:sp macro="" textlink="">
          <xdr:nvSpPr>
            <xdr:cNvPr id="56501" name="Check Box 181" hidden="1">
              <a:extLst>
                <a:ext uri="{63B3BB69-23CF-44E3-9099-C40C66FF867C}">
                  <a14:compatExt spid="_x0000_s56501"/>
                </a:ext>
                <a:ext uri="{FF2B5EF4-FFF2-40B4-BE49-F238E27FC236}">
                  <a16:creationId xmlns:a16="http://schemas.microsoft.com/office/drawing/2014/main" id="{00000000-0008-0000-0400-0000B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Proof of Payment (reflecting total installed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342900</xdr:rowOff>
        </xdr:from>
        <xdr:to>
          <xdr:col>3</xdr:col>
          <xdr:colOff>0</xdr:colOff>
          <xdr:row>9</xdr:row>
          <xdr:rowOff>0</xdr:rowOff>
        </xdr:to>
        <xdr:sp macro="" textlink="">
          <xdr:nvSpPr>
            <xdr:cNvPr id="56502" name="Check Box 182" hidden="1">
              <a:extLst>
                <a:ext uri="{63B3BB69-23CF-44E3-9099-C40C66FF867C}">
                  <a14:compatExt spid="_x0000_s56502"/>
                </a:ext>
                <a:ext uri="{FF2B5EF4-FFF2-40B4-BE49-F238E27FC236}">
                  <a16:creationId xmlns:a16="http://schemas.microsoft.com/office/drawing/2014/main" id="{00000000-0008-0000-0400-0000B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W9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342900</xdr:rowOff>
        </xdr:from>
        <xdr:to>
          <xdr:col>3</xdr:col>
          <xdr:colOff>0</xdr:colOff>
          <xdr:row>14</xdr:row>
          <xdr:rowOff>0</xdr:rowOff>
        </xdr:to>
        <xdr:sp macro="" textlink="">
          <xdr:nvSpPr>
            <xdr:cNvPr id="56503" name="Check Box 183" hidden="1">
              <a:extLst>
                <a:ext uri="{63B3BB69-23CF-44E3-9099-C40C66FF867C}">
                  <a14:compatExt spid="_x0000_s56503"/>
                </a:ext>
                <a:ext uri="{FF2B5EF4-FFF2-40B4-BE49-F238E27FC236}">
                  <a16:creationId xmlns:a16="http://schemas.microsoft.com/office/drawing/2014/main" id="{00000000-0008-0000-0400-0000B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Certification of Completion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342900</xdr:rowOff>
        </xdr:from>
        <xdr:to>
          <xdr:col>3</xdr:col>
          <xdr:colOff>0</xdr:colOff>
          <xdr:row>10</xdr:row>
          <xdr:rowOff>228600</xdr:rowOff>
        </xdr:to>
        <xdr:sp macro="" textlink="">
          <xdr:nvSpPr>
            <xdr:cNvPr id="56504" name="Check Box 184" hidden="1">
              <a:extLst>
                <a:ext uri="{63B3BB69-23CF-44E3-9099-C40C66FF867C}">
                  <a14:compatExt spid="_x0000_s56504"/>
                </a:ext>
                <a:ext uri="{FF2B5EF4-FFF2-40B4-BE49-F238E27FC236}">
                  <a16:creationId xmlns:a16="http://schemas.microsoft.com/office/drawing/2014/main" id="{00000000-0008-0000-0400-0000B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Pre-Inspection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342900</xdr:rowOff>
        </xdr:from>
        <xdr:to>
          <xdr:col>3</xdr:col>
          <xdr:colOff>0</xdr:colOff>
          <xdr:row>10</xdr:row>
          <xdr:rowOff>0</xdr:rowOff>
        </xdr:to>
        <xdr:sp macro="" textlink="">
          <xdr:nvSpPr>
            <xdr:cNvPr id="56515" name="Check Box 195" hidden="1">
              <a:extLst>
                <a:ext uri="{63B3BB69-23CF-44E3-9099-C40C66FF867C}">
                  <a14:compatExt spid="_x0000_s56515"/>
                </a:ext>
                <a:ext uri="{FF2B5EF4-FFF2-40B4-BE49-F238E27FC236}">
                  <a16:creationId xmlns:a16="http://schemas.microsoft.com/office/drawing/2014/main" id="{00000000-0008-0000-0400-0000C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Completed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10</xdr:row>
          <xdr:rowOff>222250</xdr:rowOff>
        </xdr:from>
        <xdr:to>
          <xdr:col>2</xdr:col>
          <xdr:colOff>3365500</xdr:colOff>
          <xdr:row>11</xdr:row>
          <xdr:rowOff>209550</xdr:rowOff>
        </xdr:to>
        <xdr:sp macro="" textlink="">
          <xdr:nvSpPr>
            <xdr:cNvPr id="56517" name="Check Box 197" hidden="1">
              <a:extLst>
                <a:ext uri="{63B3BB69-23CF-44E3-9099-C40C66FF867C}">
                  <a14:compatExt spid="_x0000_s56517"/>
                </a:ext>
                <a:ext uri="{FF2B5EF4-FFF2-40B4-BE49-F238E27FC236}">
                  <a16:creationId xmlns:a16="http://schemas.microsoft.com/office/drawing/2014/main" id="{00000000-0008-0000-0400-0000C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Vendor's Proposal (including itemized labor and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342900</xdr:rowOff>
        </xdr:from>
        <xdr:to>
          <xdr:col>3</xdr:col>
          <xdr:colOff>0</xdr:colOff>
          <xdr:row>8</xdr:row>
          <xdr:rowOff>0</xdr:rowOff>
        </xdr:to>
        <xdr:sp macro="" textlink="">
          <xdr:nvSpPr>
            <xdr:cNvPr id="56522" name="Check Box 202" hidden="1">
              <a:extLst>
                <a:ext uri="{63B3BB69-23CF-44E3-9099-C40C66FF867C}">
                  <a14:compatExt spid="_x0000_s56522"/>
                </a:ext>
                <a:ext uri="{FF2B5EF4-FFF2-40B4-BE49-F238E27FC236}">
                  <a16:creationId xmlns:a16="http://schemas.microsoft.com/office/drawing/2014/main" id="{00000000-0008-0000-0400-0000C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Signed Application</a:t>
              </a:r>
            </a:p>
          </xdr:txBody>
        </xdr:sp>
        <xdr:clientData/>
      </xdr:twoCellAnchor>
    </mc:Choice>
    <mc:Fallback/>
  </mc:AlternateContent>
  <xdr:twoCellAnchor editAs="oneCell">
    <xdr:from>
      <xdr:col>4</xdr:col>
      <xdr:colOff>857250</xdr:colOff>
      <xdr:row>0</xdr:row>
      <xdr:rowOff>263526</xdr:rowOff>
    </xdr:from>
    <xdr:to>
      <xdr:col>7</xdr:col>
      <xdr:colOff>266701</xdr:colOff>
      <xdr:row>1</xdr:row>
      <xdr:rowOff>473075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9825" y="263526"/>
          <a:ext cx="4267201" cy="971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114300</xdr:colOff>
      <xdr:row>0</xdr:row>
      <xdr:rowOff>152400</xdr:rowOff>
    </xdr:from>
    <xdr:to>
      <xdr:col>8</xdr:col>
      <xdr:colOff>1657351</xdr:colOff>
      <xdr:row>1</xdr:row>
      <xdr:rowOff>598971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62875" y="152400"/>
          <a:ext cx="5305426" cy="12117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942975</xdr:colOff>
      <xdr:row>0</xdr:row>
      <xdr:rowOff>139701</xdr:rowOff>
    </xdr:from>
    <xdr:to>
      <xdr:col>18</xdr:col>
      <xdr:colOff>0</xdr:colOff>
      <xdr:row>1</xdr:row>
      <xdr:rowOff>333574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39701"/>
          <a:ext cx="4038600" cy="8701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409023</xdr:colOff>
      <xdr:row>6</xdr:row>
      <xdr:rowOff>55493</xdr:rowOff>
    </xdr:from>
    <xdr:to>
      <xdr:col>6</xdr:col>
      <xdr:colOff>1274693</xdr:colOff>
      <xdr:row>6</xdr:row>
      <xdr:rowOff>906393</xdr:rowOff>
    </xdr:to>
    <xdr:pic>
      <xdr:nvPicPr>
        <xdr:cNvPr id="386277" name="Picture 2">
          <a:extLst>
            <a:ext uri="{FF2B5EF4-FFF2-40B4-BE49-F238E27FC236}">
              <a16:creationId xmlns:a16="http://schemas.microsoft.com/office/drawing/2014/main" id="{00000000-0008-0000-0800-0000E5E40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073"/>
        <a:stretch>
          <a:fillRect/>
        </a:stretch>
      </xdr:blipFill>
      <xdr:spPr bwMode="auto">
        <a:xfrm>
          <a:off x="9420501" y="4412145"/>
          <a:ext cx="86567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234950</xdr:colOff>
      <xdr:row>0</xdr:row>
      <xdr:rowOff>11906</xdr:rowOff>
    </xdr:from>
    <xdr:to>
      <xdr:col>10</xdr:col>
      <xdr:colOff>11115</xdr:colOff>
      <xdr:row>1</xdr:row>
      <xdr:rowOff>478648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59888" y="11906"/>
          <a:ext cx="4758533" cy="10858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190500</xdr:colOff>
          <xdr:row>33</xdr:row>
          <xdr:rowOff>152400</xdr:rowOff>
        </xdr:from>
        <xdr:to>
          <xdr:col>10</xdr:col>
          <xdr:colOff>787400</xdr:colOff>
          <xdr:row>35</xdr:row>
          <xdr:rowOff>171450</xdr:rowOff>
        </xdr:to>
        <xdr:sp macro="" textlink="">
          <xdr:nvSpPr>
            <xdr:cNvPr id="318465" name="CheckBox1" hidden="1">
              <a:extLst>
                <a:ext uri="{63B3BB69-23CF-44E3-9099-C40C66FF867C}">
                  <a14:compatExt spid="_x0000_s318465"/>
                </a:ext>
                <a:ext uri="{FF2B5EF4-FFF2-40B4-BE49-F238E27FC236}">
                  <a16:creationId xmlns:a16="http://schemas.microsoft.com/office/drawing/2014/main" id="{00000000-0008-0000-0900-000001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288017</xdr:colOff>
      <xdr:row>7</xdr:row>
      <xdr:rowOff>25005</xdr:rowOff>
    </xdr:from>
    <xdr:to>
      <xdr:col>9</xdr:col>
      <xdr:colOff>903968</xdr:colOff>
      <xdr:row>7</xdr:row>
      <xdr:rowOff>721119</xdr:rowOff>
    </xdr:to>
    <xdr:pic>
      <xdr:nvPicPr>
        <xdr:cNvPr id="11" name="Picture 12">
          <a:extLst>
            <a:ext uri="{FF2B5EF4-FFF2-40B4-BE49-F238E27FC236}">
              <a16:creationId xmlns:a16="http://schemas.microsoft.com/office/drawing/2014/main" id="{00000000-0008-0000-09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598" t="14570" r="15804" b="8316"/>
        <a:stretch/>
      </xdr:blipFill>
      <xdr:spPr bwMode="auto">
        <a:xfrm>
          <a:off x="12931321" y="3365559"/>
          <a:ext cx="619126" cy="696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301624</xdr:colOff>
      <xdr:row>9</xdr:row>
      <xdr:rowOff>81642</xdr:rowOff>
    </xdr:from>
    <xdr:to>
      <xdr:col>9</xdr:col>
      <xdr:colOff>924378</xdr:colOff>
      <xdr:row>9</xdr:row>
      <xdr:rowOff>674007</xdr:rowOff>
    </xdr:to>
    <xdr:pic>
      <xdr:nvPicPr>
        <xdr:cNvPr id="12" name="Picture 13">
          <a:extLst>
            <a:ext uri="{FF2B5EF4-FFF2-40B4-BE49-F238E27FC236}">
              <a16:creationId xmlns:a16="http://schemas.microsoft.com/office/drawing/2014/main" id="{00000000-0008-0000-0900-00000C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831" b="4071"/>
        <a:stretch/>
      </xdr:blipFill>
      <xdr:spPr bwMode="auto">
        <a:xfrm>
          <a:off x="12944928" y="4336142"/>
          <a:ext cx="619579" cy="59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337911</xdr:colOff>
      <xdr:row>11</xdr:row>
      <xdr:rowOff>34369</xdr:rowOff>
    </xdr:from>
    <xdr:to>
      <xdr:col>9</xdr:col>
      <xdr:colOff>779687</xdr:colOff>
      <xdr:row>11</xdr:row>
      <xdr:rowOff>715839</xdr:rowOff>
    </xdr:to>
    <xdr:pic>
      <xdr:nvPicPr>
        <xdr:cNvPr id="13" name="Picture 14">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02" t="3968" r="1" b="5203"/>
        <a:stretch/>
      </xdr:blipFill>
      <xdr:spPr bwMode="auto">
        <a:xfrm>
          <a:off x="12981215" y="5202815"/>
          <a:ext cx="441776" cy="675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217910</xdr:colOff>
      <xdr:row>13</xdr:row>
      <xdr:rowOff>154782</xdr:rowOff>
    </xdr:from>
    <xdr:to>
      <xdr:col>9</xdr:col>
      <xdr:colOff>941711</xdr:colOff>
      <xdr:row>14</xdr:row>
      <xdr:rowOff>409810</xdr:rowOff>
    </xdr:to>
    <xdr:pic>
      <xdr:nvPicPr>
        <xdr:cNvPr id="14" name="Picture 15">
          <a:extLst>
            <a:ext uri="{FF2B5EF4-FFF2-40B4-BE49-F238E27FC236}">
              <a16:creationId xmlns:a16="http://schemas.microsoft.com/office/drawing/2014/main" id="{00000000-0008-0000-0900-00000E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846" t="11141" r="3244" b="5525"/>
        <a:stretch/>
      </xdr:blipFill>
      <xdr:spPr bwMode="auto">
        <a:xfrm>
          <a:off x="12874254" y="6250782"/>
          <a:ext cx="726976" cy="826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214691</xdr:colOff>
      <xdr:row>18</xdr:row>
      <xdr:rowOff>303741</xdr:rowOff>
    </xdr:from>
    <xdr:to>
      <xdr:col>9</xdr:col>
      <xdr:colOff>1016708</xdr:colOff>
      <xdr:row>22</xdr:row>
      <xdr:rowOff>268070</xdr:rowOff>
    </xdr:to>
    <xdr:pic>
      <xdr:nvPicPr>
        <xdr:cNvPr id="15" name="Picture 1">
          <a:extLst>
            <a:ext uri="{FF2B5EF4-FFF2-40B4-BE49-F238E27FC236}">
              <a16:creationId xmlns:a16="http://schemas.microsoft.com/office/drawing/2014/main" id="{00000000-0008-0000-0900-00000F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202" t="3571" r="8534" b="5356"/>
        <a:stretch/>
      </xdr:blipFill>
      <xdr:spPr bwMode="auto">
        <a:xfrm>
          <a:off x="12861774" y="8029574"/>
          <a:ext cx="808367" cy="1488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176893</xdr:colOff>
      <xdr:row>25</xdr:row>
      <xdr:rowOff>45357</xdr:rowOff>
    </xdr:from>
    <xdr:to>
      <xdr:col>9</xdr:col>
      <xdr:colOff>1116693</xdr:colOff>
      <xdr:row>27</xdr:row>
      <xdr:rowOff>353332</xdr:rowOff>
    </xdr:to>
    <xdr:pic>
      <xdr:nvPicPr>
        <xdr:cNvPr id="16" name="Picture 2">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822464" y="9942286"/>
          <a:ext cx="9429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38297</xdr:colOff>
      <xdr:row>29</xdr:row>
      <xdr:rowOff>6350</xdr:rowOff>
    </xdr:from>
    <xdr:to>
      <xdr:col>9</xdr:col>
      <xdr:colOff>1225783</xdr:colOff>
      <xdr:row>29</xdr:row>
      <xdr:rowOff>821531</xdr:rowOff>
    </xdr:to>
    <xdr:pic>
      <xdr:nvPicPr>
        <xdr:cNvPr id="17" name="Picture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a:stretch>
          <a:fillRect/>
        </a:stretch>
      </xdr:blipFill>
      <xdr:spPr>
        <a:xfrm>
          <a:off x="12694641" y="11543506"/>
          <a:ext cx="1187486" cy="815181"/>
        </a:xfrm>
        <a:prstGeom prst="rect">
          <a:avLst/>
        </a:prstGeom>
      </xdr:spPr>
    </xdr:pic>
    <xdr:clientData/>
  </xdr:twoCellAnchor>
  <xdr:twoCellAnchor editAs="oneCell">
    <xdr:from>
      <xdr:col>9</xdr:col>
      <xdr:colOff>122682</xdr:colOff>
      <xdr:row>0</xdr:row>
      <xdr:rowOff>0</xdr:rowOff>
    </xdr:from>
    <xdr:to>
      <xdr:col>12</xdr:col>
      <xdr:colOff>349558</xdr:colOff>
      <xdr:row>1</xdr:row>
      <xdr:rowOff>66929</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8"/>
        <a:stretch>
          <a:fillRect/>
        </a:stretch>
      </xdr:blipFill>
      <xdr:spPr>
        <a:xfrm>
          <a:off x="12790932" y="0"/>
          <a:ext cx="3647217" cy="8289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22879050</xdr:colOff>
          <xdr:row>15</xdr:row>
          <xdr:rowOff>990600</xdr:rowOff>
        </xdr:from>
        <xdr:to>
          <xdr:col>18</xdr:col>
          <xdr:colOff>14986000</xdr:colOff>
          <xdr:row>15</xdr:row>
          <xdr:rowOff>12992100</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A00-000001EC04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ENERGY STAR listed</a:t>
              </a:r>
            </a:p>
          </xdr:txBody>
        </xdr:sp>
        <xdr:clientData/>
      </xdr:twoCellAnchor>
    </mc:Choice>
    <mc:Fallback/>
  </mc:AlternateContent>
  <xdr:twoCellAnchor editAs="oneCell">
    <xdr:from>
      <xdr:col>1</xdr:col>
      <xdr:colOff>4216400</xdr:colOff>
      <xdr:row>41</xdr:row>
      <xdr:rowOff>8108950</xdr:rowOff>
    </xdr:from>
    <xdr:to>
      <xdr:col>3</xdr:col>
      <xdr:colOff>17310100</xdr:colOff>
      <xdr:row>45</xdr:row>
      <xdr:rowOff>1930400</xdr:rowOff>
    </xdr:to>
    <xdr:pic>
      <xdr:nvPicPr>
        <xdr:cNvPr id="394092" name="Picture 4">
          <a:extLst>
            <a:ext uri="{FF2B5EF4-FFF2-40B4-BE49-F238E27FC236}">
              <a16:creationId xmlns:a16="http://schemas.microsoft.com/office/drawing/2014/main" id="{00000000-0008-0000-0A00-00006C030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 y="13322300"/>
          <a:ext cx="18161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1289050</xdr:colOff>
      <xdr:row>90</xdr:row>
      <xdr:rowOff>6559550</xdr:rowOff>
    </xdr:from>
    <xdr:to>
      <xdr:col>3</xdr:col>
      <xdr:colOff>17310100</xdr:colOff>
      <xdr:row>93</xdr:row>
      <xdr:rowOff>9480550</xdr:rowOff>
    </xdr:to>
    <xdr:pic>
      <xdr:nvPicPr>
        <xdr:cNvPr id="394093" name="Picture 12">
          <a:extLst>
            <a:ext uri="{FF2B5EF4-FFF2-40B4-BE49-F238E27FC236}">
              <a16:creationId xmlns:a16="http://schemas.microsoft.com/office/drawing/2014/main" id="{00000000-0008-0000-0A00-00006D0306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0" y="28460700"/>
          <a:ext cx="18161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22771100</xdr:colOff>
      <xdr:row>0</xdr:row>
      <xdr:rowOff>3079750</xdr:rowOff>
    </xdr:from>
    <xdr:to>
      <xdr:col>18</xdr:col>
      <xdr:colOff>-20764500</xdr:colOff>
      <xdr:row>2</xdr:row>
      <xdr:rowOff>990600</xdr:rowOff>
    </xdr:to>
    <xdr:pic>
      <xdr:nvPicPr>
        <xdr:cNvPr id="394094" name="Picture 1">
          <a:extLst>
            <a:ext uri="{FF2B5EF4-FFF2-40B4-BE49-F238E27FC236}">
              <a16:creationId xmlns:a16="http://schemas.microsoft.com/office/drawing/2014/main" id="{00000000-0008-0000-0A00-00006E0306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8900" y="50800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6229350</xdr:colOff>
      <xdr:row>96</xdr:row>
      <xdr:rowOff>6343650</xdr:rowOff>
    </xdr:from>
    <xdr:to>
      <xdr:col>3</xdr:col>
      <xdr:colOff>-14871700</xdr:colOff>
      <xdr:row>99</xdr:row>
      <xdr:rowOff>3302000</xdr:rowOff>
    </xdr:to>
    <xdr:pic>
      <xdr:nvPicPr>
        <xdr:cNvPr id="394095" name="Picture 3">
          <a:extLst>
            <a:ext uri="{FF2B5EF4-FFF2-40B4-BE49-F238E27FC236}">
              <a16:creationId xmlns:a16="http://schemas.microsoft.com/office/drawing/2014/main" id="{00000000-0008-0000-0A00-00006F0306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50" y="30175200"/>
          <a:ext cx="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1638300</xdr:colOff>
          <xdr:row>87</xdr:row>
          <xdr:rowOff>431800</xdr:rowOff>
        </xdr:from>
        <xdr:to>
          <xdr:col>18</xdr:col>
          <xdr:colOff>14986000</xdr:colOff>
          <xdr:row>88</xdr:row>
          <xdr:rowOff>2819400</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A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20491450</xdr:colOff>
          <xdr:row>39</xdr:row>
          <xdr:rowOff>1485900</xdr:rowOff>
        </xdr:from>
        <xdr:to>
          <xdr:col>18</xdr:col>
          <xdr:colOff>14986000</xdr:colOff>
          <xdr:row>39</xdr:row>
          <xdr:rowOff>13709650</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A00-000003EC04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ENERGY STAR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95</xdr:row>
          <xdr:rowOff>431800</xdr:rowOff>
        </xdr:from>
        <xdr:to>
          <xdr:col>18</xdr:col>
          <xdr:colOff>14986000</xdr:colOff>
          <xdr:row>96</xdr:row>
          <xdr:rowOff>1981200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A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1</xdr:col>
      <xdr:colOff>3613150</xdr:colOff>
      <xdr:row>58</xdr:row>
      <xdr:rowOff>431800</xdr:rowOff>
    </xdr:from>
    <xdr:to>
      <xdr:col>3</xdr:col>
      <xdr:colOff>18815050</xdr:colOff>
      <xdr:row>61</xdr:row>
      <xdr:rowOff>5530850</xdr:rowOff>
    </xdr:to>
    <xdr:pic>
      <xdr:nvPicPr>
        <xdr:cNvPr id="394096" name="Picture 10">
          <a:extLst>
            <a:ext uri="{FF2B5EF4-FFF2-40B4-BE49-F238E27FC236}">
              <a16:creationId xmlns:a16="http://schemas.microsoft.com/office/drawing/2014/main" id="{00000000-0008-0000-0A00-0000700306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2750" y="18643600"/>
          <a:ext cx="18161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4216400</xdr:colOff>
      <xdr:row>66</xdr:row>
      <xdr:rowOff>5530850</xdr:rowOff>
    </xdr:from>
    <xdr:to>
      <xdr:col>3</xdr:col>
      <xdr:colOff>14649450</xdr:colOff>
      <xdr:row>70</xdr:row>
      <xdr:rowOff>590550</xdr:rowOff>
    </xdr:to>
    <xdr:pic>
      <xdr:nvPicPr>
        <xdr:cNvPr id="394097" name="Picture 11">
          <a:extLst>
            <a:ext uri="{FF2B5EF4-FFF2-40B4-BE49-F238E27FC236}">
              <a16:creationId xmlns:a16="http://schemas.microsoft.com/office/drawing/2014/main" id="{00000000-0008-0000-0A00-0000710306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750" y="21145500"/>
          <a:ext cx="1816100" cy="12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2844800</xdr:colOff>
      <xdr:row>49</xdr:row>
      <xdr:rowOff>2006600</xdr:rowOff>
    </xdr:from>
    <xdr:to>
      <xdr:col>3</xdr:col>
      <xdr:colOff>-13265150</xdr:colOff>
      <xdr:row>53</xdr:row>
      <xdr:rowOff>10953750</xdr:rowOff>
    </xdr:to>
    <xdr:pic>
      <xdr:nvPicPr>
        <xdr:cNvPr id="394098" name="Picture 12">
          <a:extLst>
            <a:ext uri="{FF2B5EF4-FFF2-40B4-BE49-F238E27FC236}">
              <a16:creationId xmlns:a16="http://schemas.microsoft.com/office/drawing/2014/main" id="{00000000-0008-0000-0A00-0000720306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1250" y="15824200"/>
          <a:ext cx="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-5441950</xdr:colOff>
      <xdr:row>81</xdr:row>
      <xdr:rowOff>7251700</xdr:rowOff>
    </xdr:from>
    <xdr:to>
      <xdr:col>3</xdr:col>
      <xdr:colOff>13150850</xdr:colOff>
      <xdr:row>85</xdr:row>
      <xdr:rowOff>7943850</xdr:rowOff>
    </xdr:to>
    <xdr:pic>
      <xdr:nvPicPr>
        <xdr:cNvPr id="394099" name="Picture 17">
          <a:extLst>
            <a:ext uri="{FF2B5EF4-FFF2-40B4-BE49-F238E27FC236}">
              <a16:creationId xmlns:a16="http://schemas.microsoft.com/office/drawing/2014/main" id="{00000000-0008-0000-0A00-0000730306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40350" y="25704800"/>
          <a:ext cx="75692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4216400</xdr:colOff>
      <xdr:row>73</xdr:row>
      <xdr:rowOff>6508750</xdr:rowOff>
    </xdr:from>
    <xdr:to>
      <xdr:col>3</xdr:col>
      <xdr:colOff>16827500</xdr:colOff>
      <xdr:row>77</xdr:row>
      <xdr:rowOff>7283450</xdr:rowOff>
    </xdr:to>
    <xdr:pic>
      <xdr:nvPicPr>
        <xdr:cNvPr id="394100" name="Picture 4" descr="Screen Clipping">
          <a:extLst>
            <a:ext uri="{FF2B5EF4-FFF2-40B4-BE49-F238E27FC236}">
              <a16:creationId xmlns:a16="http://schemas.microsoft.com/office/drawing/2014/main" id="{00000000-0008-0000-0A00-0000740306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2750" y="23266400"/>
          <a:ext cx="18161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4381500</xdr:colOff>
      <xdr:row>140</xdr:row>
      <xdr:rowOff>1930400</xdr:rowOff>
    </xdr:from>
    <xdr:to>
      <xdr:col>3</xdr:col>
      <xdr:colOff>4965700</xdr:colOff>
      <xdr:row>142</xdr:row>
      <xdr:rowOff>8915400</xdr:rowOff>
    </xdr:to>
    <xdr:pic>
      <xdr:nvPicPr>
        <xdr:cNvPr id="394101" name="Picture 1">
          <a:extLst>
            <a:ext uri="{FF2B5EF4-FFF2-40B4-BE49-F238E27FC236}">
              <a16:creationId xmlns:a16="http://schemas.microsoft.com/office/drawing/2014/main" id="{00000000-0008-0000-0A00-0000750306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12750" y="43541950"/>
          <a:ext cx="18161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393700</xdr:colOff>
      <xdr:row>137</xdr:row>
      <xdr:rowOff>7277100</xdr:rowOff>
    </xdr:from>
    <xdr:to>
      <xdr:col>2</xdr:col>
      <xdr:colOff>-11372850</xdr:colOff>
      <xdr:row>139</xdr:row>
      <xdr:rowOff>10496550</xdr:rowOff>
    </xdr:to>
    <xdr:pic>
      <xdr:nvPicPr>
        <xdr:cNvPr id="394102" name="Picture 2">
          <a:extLst>
            <a:ext uri="{FF2B5EF4-FFF2-40B4-BE49-F238E27FC236}">
              <a16:creationId xmlns:a16="http://schemas.microsoft.com/office/drawing/2014/main" id="{00000000-0008-0000-0A00-0000760306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2750" y="425894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1479550</xdr:colOff>
          <xdr:row>46</xdr:row>
          <xdr:rowOff>9505950</xdr:rowOff>
        </xdr:from>
        <xdr:to>
          <xdr:col>18</xdr:col>
          <xdr:colOff>14986000</xdr:colOff>
          <xdr:row>47</xdr:row>
          <xdr:rowOff>12992100</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A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54</xdr:row>
          <xdr:rowOff>9505950</xdr:rowOff>
        </xdr:from>
        <xdr:to>
          <xdr:col>18</xdr:col>
          <xdr:colOff>14986000</xdr:colOff>
          <xdr:row>55</xdr:row>
          <xdr:rowOff>12992100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A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62</xdr:row>
          <xdr:rowOff>9505950</xdr:rowOff>
        </xdr:from>
        <xdr:to>
          <xdr:col>18</xdr:col>
          <xdr:colOff>14986000</xdr:colOff>
          <xdr:row>63</xdr:row>
          <xdr:rowOff>12992100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A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70</xdr:row>
          <xdr:rowOff>9505950</xdr:rowOff>
        </xdr:from>
        <xdr:to>
          <xdr:col>18</xdr:col>
          <xdr:colOff>14986000</xdr:colOff>
          <xdr:row>72</xdr:row>
          <xdr:rowOff>895350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A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78</xdr:row>
          <xdr:rowOff>9505950</xdr:rowOff>
        </xdr:from>
        <xdr:to>
          <xdr:col>18</xdr:col>
          <xdr:colOff>14986000</xdr:colOff>
          <xdr:row>80</xdr:row>
          <xdr:rowOff>895350</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A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1638300</xdr:colOff>
          <xdr:row>7</xdr:row>
          <xdr:rowOff>1943100</xdr:rowOff>
        </xdr:from>
        <xdr:to>
          <xdr:col>18</xdr:col>
          <xdr:colOff>14986000</xdr:colOff>
          <xdr:row>7</xdr:row>
          <xdr:rowOff>14490700</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A00-00000AEC04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2</xdr:col>
      <xdr:colOff>647700</xdr:colOff>
      <xdr:row>10</xdr:row>
      <xdr:rowOff>12992100</xdr:rowOff>
    </xdr:from>
    <xdr:to>
      <xdr:col>3</xdr:col>
      <xdr:colOff>11804650</xdr:colOff>
      <xdr:row>12</xdr:row>
      <xdr:rowOff>12992100</xdr:rowOff>
    </xdr:to>
    <xdr:pic>
      <xdr:nvPicPr>
        <xdr:cNvPr id="394103" name="Picture 1">
          <a:extLst>
            <a:ext uri="{FF2B5EF4-FFF2-40B4-BE49-F238E27FC236}">
              <a16:creationId xmlns:a16="http://schemas.microsoft.com/office/drawing/2014/main" id="{00000000-0008-0000-0A00-0000770306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60450" y="3937000"/>
          <a:ext cx="11684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6858000</xdr:colOff>
      <xdr:row>27</xdr:row>
      <xdr:rowOff>3302000</xdr:rowOff>
    </xdr:from>
    <xdr:to>
      <xdr:col>3</xdr:col>
      <xdr:colOff>-14458950</xdr:colOff>
      <xdr:row>30</xdr:row>
      <xdr:rowOff>2971800</xdr:rowOff>
    </xdr:to>
    <xdr:pic>
      <xdr:nvPicPr>
        <xdr:cNvPr id="394104" name="Picture 1">
          <a:extLst>
            <a:ext uri="{FF2B5EF4-FFF2-40B4-BE49-F238E27FC236}">
              <a16:creationId xmlns:a16="http://schemas.microsoft.com/office/drawing/2014/main" id="{00000000-0008-0000-0A00-0000780306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228850" y="9220200"/>
          <a:ext cx="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3613150</xdr:colOff>
      <xdr:row>24</xdr:row>
      <xdr:rowOff>5880100</xdr:rowOff>
    </xdr:from>
    <xdr:to>
      <xdr:col>3</xdr:col>
      <xdr:colOff>13849350</xdr:colOff>
      <xdr:row>27</xdr:row>
      <xdr:rowOff>2628900</xdr:rowOff>
    </xdr:to>
    <xdr:pic>
      <xdr:nvPicPr>
        <xdr:cNvPr id="394105" name="Picture 1" descr="Screen Clipping">
          <a:extLst>
            <a:ext uri="{FF2B5EF4-FFF2-40B4-BE49-F238E27FC236}">
              <a16:creationId xmlns:a16="http://schemas.microsoft.com/office/drawing/2014/main" id="{00000000-0008-0000-0A00-0000790306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2750" y="8255000"/>
          <a:ext cx="181610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1479550</xdr:colOff>
          <xdr:row>103</xdr:row>
          <xdr:rowOff>0</xdr:rowOff>
        </xdr:from>
        <xdr:to>
          <xdr:col>18</xdr:col>
          <xdr:colOff>14986000</xdr:colOff>
          <xdr:row>104</xdr:row>
          <xdr:rowOff>1346200</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A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110</xdr:row>
          <xdr:rowOff>9505950</xdr:rowOff>
        </xdr:from>
        <xdr:to>
          <xdr:col>18</xdr:col>
          <xdr:colOff>14986000</xdr:colOff>
          <xdr:row>112</xdr:row>
          <xdr:rowOff>895350</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A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118</xdr:row>
          <xdr:rowOff>9505950</xdr:rowOff>
        </xdr:from>
        <xdr:to>
          <xdr:col>18</xdr:col>
          <xdr:colOff>14986000</xdr:colOff>
          <xdr:row>120</xdr:row>
          <xdr:rowOff>895350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A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1479550</xdr:colOff>
          <xdr:row>126</xdr:row>
          <xdr:rowOff>9505950</xdr:rowOff>
        </xdr:from>
        <xdr:to>
          <xdr:col>18</xdr:col>
          <xdr:colOff>14986000</xdr:colOff>
          <xdr:row>128</xdr:row>
          <xdr:rowOff>895350</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A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1</xdr:col>
      <xdr:colOff>1016000</xdr:colOff>
      <xdr:row>114</xdr:row>
      <xdr:rowOff>431800</xdr:rowOff>
    </xdr:from>
    <xdr:to>
      <xdr:col>3</xdr:col>
      <xdr:colOff>16141700</xdr:colOff>
      <xdr:row>117</xdr:row>
      <xdr:rowOff>10953750</xdr:rowOff>
    </xdr:to>
    <xdr:pic>
      <xdr:nvPicPr>
        <xdr:cNvPr id="394106" name="Picture 2">
          <a:extLst>
            <a:ext uri="{FF2B5EF4-FFF2-40B4-BE49-F238E27FC236}">
              <a16:creationId xmlns:a16="http://schemas.microsoft.com/office/drawing/2014/main" id="{00000000-0008-0000-0A00-00007A0306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2750" y="35725100"/>
          <a:ext cx="18161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1289050</xdr:colOff>
      <xdr:row>106</xdr:row>
      <xdr:rowOff>3302000</xdr:rowOff>
    </xdr:from>
    <xdr:to>
      <xdr:col>3</xdr:col>
      <xdr:colOff>-15265400</xdr:colOff>
      <xdr:row>109</xdr:row>
      <xdr:rowOff>11944350</xdr:rowOff>
    </xdr:to>
    <xdr:pic>
      <xdr:nvPicPr>
        <xdr:cNvPr id="394107" name="Picture 3">
          <a:extLst>
            <a:ext uri="{FF2B5EF4-FFF2-40B4-BE49-F238E27FC236}">
              <a16:creationId xmlns:a16="http://schemas.microsoft.com/office/drawing/2014/main" id="{00000000-0008-0000-0A00-00007B0306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12750" y="333121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5581650</xdr:colOff>
      <xdr:row>122</xdr:row>
      <xdr:rowOff>10293350</xdr:rowOff>
    </xdr:from>
    <xdr:to>
      <xdr:col>3</xdr:col>
      <xdr:colOff>-17284700</xdr:colOff>
      <xdr:row>125</xdr:row>
      <xdr:rowOff>7283450</xdr:rowOff>
    </xdr:to>
    <xdr:pic>
      <xdr:nvPicPr>
        <xdr:cNvPr id="394108" name="Picture 5">
          <a:extLst>
            <a:ext uri="{FF2B5EF4-FFF2-40B4-BE49-F238E27FC236}">
              <a16:creationId xmlns:a16="http://schemas.microsoft.com/office/drawing/2014/main" id="{00000000-0008-0000-0A00-00007C0306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12750" y="381381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5581650</xdr:colOff>
      <xdr:row>130</xdr:row>
      <xdr:rowOff>0</xdr:rowOff>
    </xdr:from>
    <xdr:to>
      <xdr:col>3</xdr:col>
      <xdr:colOff>-16598900</xdr:colOff>
      <xdr:row>133</xdr:row>
      <xdr:rowOff>5530850</xdr:rowOff>
    </xdr:to>
    <xdr:pic>
      <xdr:nvPicPr>
        <xdr:cNvPr id="394109" name="Picture 6">
          <a:extLst>
            <a:ext uri="{FF2B5EF4-FFF2-40B4-BE49-F238E27FC236}">
              <a16:creationId xmlns:a16="http://schemas.microsoft.com/office/drawing/2014/main" id="{00000000-0008-0000-0A00-00007D0306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12750" y="40233600"/>
          <a:ext cx="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17</xdr:col>
          <xdr:colOff>0</xdr:colOff>
          <xdr:row>5</xdr:row>
          <xdr:rowOff>0</xdr:rowOff>
        </xdr:from>
        <xdr:to>
          <xdr:col>20</xdr:col>
          <xdr:colOff>241300</xdr:colOff>
          <xdr:row>6</xdr:row>
          <xdr:rowOff>336550</xdr:rowOff>
        </xdr:to>
        <xdr:sp macro="" textlink="">
          <xdr:nvSpPr>
            <xdr:cNvPr id="322575" name="ClearInputs" hidden="1">
              <a:extLst>
                <a:ext uri="{63B3BB69-23CF-44E3-9099-C40C66FF867C}">
                  <a14:compatExt spid="_x0000_s322575"/>
                </a:ext>
                <a:ext uri="{FF2B5EF4-FFF2-40B4-BE49-F238E27FC236}">
                  <a16:creationId xmlns:a16="http://schemas.microsoft.com/office/drawing/2014/main" id="{00000000-0008-0000-0A00-00000FE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22320250</xdr:colOff>
          <xdr:row>31</xdr:row>
          <xdr:rowOff>1943100</xdr:rowOff>
        </xdr:from>
        <xdr:to>
          <xdr:col>18</xdr:col>
          <xdr:colOff>14986000</xdr:colOff>
          <xdr:row>32</xdr:row>
          <xdr:rowOff>400050</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A00-000010EC04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ENERGY STAR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22777450</xdr:colOff>
          <xdr:row>23</xdr:row>
          <xdr:rowOff>2584450</xdr:rowOff>
        </xdr:from>
        <xdr:to>
          <xdr:col>18</xdr:col>
          <xdr:colOff>14986000</xdr:colOff>
          <xdr:row>24</xdr:row>
          <xdr:rowOff>895350</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A00-000011EC04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ENERGY STAR listed</a:t>
              </a:r>
            </a:p>
          </xdr:txBody>
        </xdr:sp>
        <xdr:clientData/>
      </xdr:twoCellAnchor>
    </mc:Choice>
    <mc:Fallback/>
  </mc:AlternateContent>
  <xdr:twoCellAnchor editAs="oneCell">
    <xdr:from>
      <xdr:col>3</xdr:col>
      <xdr:colOff>2825750</xdr:colOff>
      <xdr:row>35</xdr:row>
      <xdr:rowOff>2628900</xdr:rowOff>
    </xdr:from>
    <xdr:to>
      <xdr:col>3</xdr:col>
      <xdr:colOff>-18796000</xdr:colOff>
      <xdr:row>38</xdr:row>
      <xdr:rowOff>2819400</xdr:rowOff>
    </xdr:to>
    <xdr:pic>
      <xdr:nvPicPr>
        <xdr:cNvPr id="394110" name="Picture 1">
          <a:extLst>
            <a:ext uri="{FF2B5EF4-FFF2-40B4-BE49-F238E27FC236}">
              <a16:creationId xmlns:a16="http://schemas.microsoft.com/office/drawing/2014/main" id="{00000000-0008-0000-0A00-00007E0306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228850" y="11582400"/>
          <a:ext cx="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-1949450</xdr:colOff>
      <xdr:row>32</xdr:row>
      <xdr:rowOff>4546600</xdr:rowOff>
    </xdr:from>
    <xdr:to>
      <xdr:col>3</xdr:col>
      <xdr:colOff>9810750</xdr:colOff>
      <xdr:row>35</xdr:row>
      <xdr:rowOff>1460500</xdr:rowOff>
    </xdr:to>
    <xdr:pic>
      <xdr:nvPicPr>
        <xdr:cNvPr id="394111" name="Picture 1" descr="Screen Clipping">
          <a:extLst>
            <a:ext uri="{FF2B5EF4-FFF2-40B4-BE49-F238E27FC236}">
              <a16:creationId xmlns:a16="http://schemas.microsoft.com/office/drawing/2014/main" id="{00000000-0008-0000-0A00-00007F0306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949450" y="10617200"/>
          <a:ext cx="417830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4216400</xdr:colOff>
      <xdr:row>99</xdr:row>
      <xdr:rowOff>7943850</xdr:rowOff>
    </xdr:from>
    <xdr:to>
      <xdr:col>3</xdr:col>
      <xdr:colOff>-16598900</xdr:colOff>
      <xdr:row>102</xdr:row>
      <xdr:rowOff>8826500</xdr:rowOff>
    </xdr:to>
    <xdr:pic>
      <xdr:nvPicPr>
        <xdr:cNvPr id="394112" name="Picture 2">
          <a:extLst>
            <a:ext uri="{FF2B5EF4-FFF2-40B4-BE49-F238E27FC236}">
              <a16:creationId xmlns:a16="http://schemas.microsoft.com/office/drawing/2014/main" id="{00000000-0008-0000-0A00-0000800306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12750" y="31216600"/>
          <a:ext cx="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3613150</xdr:colOff>
      <xdr:row>20</xdr:row>
      <xdr:rowOff>5664200</xdr:rowOff>
    </xdr:from>
    <xdr:to>
      <xdr:col>2</xdr:col>
      <xdr:colOff>11017250</xdr:colOff>
      <xdr:row>21</xdr:row>
      <xdr:rowOff>11817350</xdr:rowOff>
    </xdr:to>
    <xdr:pic>
      <xdr:nvPicPr>
        <xdr:cNvPr id="394113" name="Picture 2">
          <a:extLst>
            <a:ext uri="{FF2B5EF4-FFF2-40B4-BE49-F238E27FC236}">
              <a16:creationId xmlns:a16="http://schemas.microsoft.com/office/drawing/2014/main" id="{00000000-0008-0000-0A00-0000810306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12750" y="7175500"/>
          <a:ext cx="6985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4298950</xdr:colOff>
      <xdr:row>19</xdr:row>
      <xdr:rowOff>3302000</xdr:rowOff>
    </xdr:from>
    <xdr:to>
      <xdr:col>3</xdr:col>
      <xdr:colOff>17310100</xdr:colOff>
      <xdr:row>22</xdr:row>
      <xdr:rowOff>2819400</xdr:rowOff>
    </xdr:to>
    <xdr:pic>
      <xdr:nvPicPr>
        <xdr:cNvPr id="394114" name="Picture 4">
          <a:extLst>
            <a:ext uri="{FF2B5EF4-FFF2-40B4-BE49-F238E27FC236}">
              <a16:creationId xmlns:a16="http://schemas.microsoft.com/office/drawing/2014/main" id="{00000000-0008-0000-0A00-0000820306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228850" y="6858000"/>
          <a:ext cx="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1987550</xdr:colOff>
      <xdr:row>16</xdr:row>
      <xdr:rowOff>1981200</xdr:rowOff>
    </xdr:from>
    <xdr:to>
      <xdr:col>3</xdr:col>
      <xdr:colOff>2825750</xdr:colOff>
      <xdr:row>19</xdr:row>
      <xdr:rowOff>8515350</xdr:rowOff>
    </xdr:to>
    <xdr:pic>
      <xdr:nvPicPr>
        <xdr:cNvPr id="394115" name="Picture 8">
          <a:extLst>
            <a:ext uri="{FF2B5EF4-FFF2-40B4-BE49-F238E27FC236}">
              <a16:creationId xmlns:a16="http://schemas.microsoft.com/office/drawing/2014/main" id="{00000000-0008-0000-0A00-0000830306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1600" y="5842000"/>
          <a:ext cx="212725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11017250</xdr:colOff>
      <xdr:row>16</xdr:row>
      <xdr:rowOff>5880100</xdr:rowOff>
    </xdr:from>
    <xdr:to>
      <xdr:col>3</xdr:col>
      <xdr:colOff>19284950</xdr:colOff>
      <xdr:row>19</xdr:row>
      <xdr:rowOff>7467600</xdr:rowOff>
    </xdr:to>
    <xdr:pic>
      <xdr:nvPicPr>
        <xdr:cNvPr id="394116" name="Picture 10">
          <a:extLst>
            <a:ext uri="{FF2B5EF4-FFF2-40B4-BE49-F238E27FC236}">
              <a16:creationId xmlns:a16="http://schemas.microsoft.com/office/drawing/2014/main" id="{00000000-0008-0000-0A00-0000840306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11250" y="5842000"/>
          <a:ext cx="11176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lients\LIPA\PDI\Planning%20Folder\Programs\Commercial%20Efficiency\2012%20Final%20Applications\Quarter%203\Potential%20Quarter%202%20Upd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7.bin"/><Relationship Id="rId1" Type="http://schemas.openxmlformats.org/officeDocument/2006/relationships/hyperlink" Target="https://www.psegliny.com/businessandcontractorservices/businessandcommercialsavings/businessandcommercialrebates" TargetMode="External"/><Relationship Id="rId6" Type="http://schemas.openxmlformats.org/officeDocument/2006/relationships/image" Target="../media/image3.emf"/><Relationship Id="rId5" Type="http://schemas.openxmlformats.org/officeDocument/2006/relationships/control" Target="../activeX/activeX1.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4.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9.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image" Target="../media/image12.emf"/><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ontrol" Target="../activeX/activeX2.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4.bin"/><Relationship Id="rId7" Type="http://schemas.openxmlformats.org/officeDocument/2006/relationships/ctrlProp" Target="../ctrlProps/ctrlProp2.xml"/><Relationship Id="rId2" Type="http://schemas.openxmlformats.org/officeDocument/2006/relationships/hyperlink" Target="https://www.nyserda.ny.gov/ny/disadvantaged-communities" TargetMode="External"/><Relationship Id="rId1" Type="http://schemas.openxmlformats.org/officeDocument/2006/relationships/printerSettings" Target="../printerSettings/printerSettings3.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psegliny.com/businessandcontractorservices/businessandcommercialsavings" TargetMode="External"/><Relationship Id="rId7" Type="http://schemas.openxmlformats.org/officeDocument/2006/relationships/printerSettings" Target="../printerSettings/printerSettings6.bin"/><Relationship Id="rId2" Type="http://schemas.openxmlformats.org/officeDocument/2006/relationships/hyperlink" Target="mailto:CEPLI@pseg.com" TargetMode="External"/><Relationship Id="rId1" Type="http://schemas.openxmlformats.org/officeDocument/2006/relationships/printerSettings" Target="../printerSettings/printerSettings5.bin"/><Relationship Id="rId6" Type="http://schemas.openxmlformats.org/officeDocument/2006/relationships/hyperlink" Target="https://www.psegliny.com/businessandcontractorservices/businessandcommercialsavings" TargetMode="External"/><Relationship Id="rId5" Type="http://schemas.openxmlformats.org/officeDocument/2006/relationships/hyperlink" Target="http://www.pseglinyportal.com/" TargetMode="External"/><Relationship Id="rId4" Type="http://schemas.openxmlformats.org/officeDocument/2006/relationships/hyperlink" Target="https://www.psegliny.com/businessandcontractorservices/businessandcommercialsaving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drawing" Target="../drawings/drawing4.x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6">
    <tabColor rgb="FFFF0000"/>
    <pageSetUpPr fitToPage="1"/>
  </sheetPr>
  <dimension ref="A1:K603"/>
  <sheetViews>
    <sheetView zoomScale="90" zoomScaleNormal="90" workbookViewId="0">
      <pane xSplit="2" ySplit="7" topLeftCell="C598" activePane="bottomRight" state="frozen"/>
      <selection pane="topRight" activeCell="C1" sqref="C1"/>
      <selection pane="bottomLeft" activeCell="A8" sqref="A8"/>
      <selection pane="bottomRight" activeCell="B4" sqref="B4"/>
    </sheetView>
  </sheetViews>
  <sheetFormatPr defaultColWidth="9.1796875" defaultRowHeight="14.5" x14ac:dyDescent="0.35"/>
  <cols>
    <col min="1" max="1" width="18.54296875" style="5" customWidth="1"/>
    <col min="2" max="2" width="20.453125" style="5" bestFit="1" customWidth="1"/>
    <col min="3" max="3" width="150.1796875" style="15" customWidth="1"/>
    <col min="4" max="4" width="12.54296875" style="5" customWidth="1"/>
    <col min="5" max="8" width="12.54296875" customWidth="1"/>
  </cols>
  <sheetData>
    <row r="1" spans="1:8" s="1" customFormat="1" ht="30" customHeight="1" x14ac:dyDescent="0.3">
      <c r="A1" s="490" t="str">
        <f>B4&amp;" "&amp;"Commercial Efficiency Program"</f>
        <v>2025 Commercial Efficiency Program</v>
      </c>
      <c r="B1" s="490"/>
      <c r="C1" s="490"/>
      <c r="D1" s="490"/>
      <c r="E1" s="490"/>
      <c r="F1" s="490"/>
      <c r="G1" s="490"/>
      <c r="H1" s="490"/>
    </row>
    <row r="2" spans="1:8" s="1" customFormat="1" ht="30" customHeight="1" x14ac:dyDescent="0.3">
      <c r="A2" s="491" t="s">
        <v>181</v>
      </c>
      <c r="B2" s="491"/>
      <c r="C2" s="491"/>
      <c r="D2" s="491"/>
      <c r="E2" s="491"/>
      <c r="F2" s="491"/>
      <c r="G2" s="491"/>
      <c r="H2" s="491"/>
    </row>
    <row r="3" spans="1:8" s="1" customFormat="1" ht="30" customHeight="1" x14ac:dyDescent="0.35">
      <c r="A3" s="11"/>
      <c r="B3" s="13" t="s">
        <v>1495</v>
      </c>
      <c r="C3" s="295" t="s">
        <v>96</v>
      </c>
      <c r="D3" s="11"/>
      <c r="E3" s="11"/>
      <c r="F3" s="11"/>
      <c r="G3" s="11"/>
      <c r="H3" s="11"/>
    </row>
    <row r="4" spans="1:8" s="1" customFormat="1" ht="30" customHeight="1" x14ac:dyDescent="0.35">
      <c r="A4" s="11"/>
      <c r="B4" s="12">
        <v>2025</v>
      </c>
      <c r="C4" s="295" t="s">
        <v>213</v>
      </c>
      <c r="D4" s="11"/>
      <c r="E4" s="11"/>
      <c r="F4" s="11"/>
      <c r="G4" s="11"/>
      <c r="H4" s="11"/>
    </row>
    <row r="5" spans="1:8" s="1" customFormat="1" ht="30" customHeight="1" x14ac:dyDescent="0.35">
      <c r="A5" s="11"/>
      <c r="B5" s="20" t="s">
        <v>1333</v>
      </c>
      <c r="C5" s="295" t="s">
        <v>245</v>
      </c>
      <c r="D5" s="11"/>
      <c r="E5" s="11"/>
      <c r="F5" s="11"/>
      <c r="G5" s="11"/>
      <c r="H5" s="11"/>
    </row>
    <row r="6" spans="1:8" x14ac:dyDescent="0.35">
      <c r="A6" s="6"/>
    </row>
    <row r="7" spans="1:8" x14ac:dyDescent="0.35">
      <c r="A7" s="6" t="s">
        <v>97</v>
      </c>
      <c r="B7" s="6" t="s">
        <v>96</v>
      </c>
      <c r="C7" s="296" t="s">
        <v>90</v>
      </c>
    </row>
    <row r="8" spans="1:8" x14ac:dyDescent="0.35">
      <c r="A8" s="3">
        <v>40909</v>
      </c>
      <c r="B8" s="4">
        <v>1</v>
      </c>
      <c r="C8" s="15" t="s">
        <v>95</v>
      </c>
    </row>
    <row r="9" spans="1:8" x14ac:dyDescent="0.35">
      <c r="A9" s="3">
        <v>40934</v>
      </c>
      <c r="B9" s="5">
        <v>1.1000000000000001</v>
      </c>
      <c r="C9" s="297" t="s">
        <v>144</v>
      </c>
    </row>
    <row r="10" spans="1:8" x14ac:dyDescent="0.35">
      <c r="C10" s="297" t="s">
        <v>145</v>
      </c>
    </row>
    <row r="11" spans="1:8" x14ac:dyDescent="0.35">
      <c r="C11" s="297" t="s">
        <v>148</v>
      </c>
    </row>
    <row r="12" spans="1:8" x14ac:dyDescent="0.35">
      <c r="C12" s="297" t="s">
        <v>149</v>
      </c>
      <c r="D12" s="7" t="s">
        <v>182</v>
      </c>
    </row>
    <row r="13" spans="1:8" x14ac:dyDescent="0.35">
      <c r="C13" s="297" t="s">
        <v>150</v>
      </c>
    </row>
    <row r="14" spans="1:8" x14ac:dyDescent="0.35">
      <c r="C14" s="15" t="s">
        <v>152</v>
      </c>
    </row>
    <row r="15" spans="1:8" x14ac:dyDescent="0.35">
      <c r="C15" s="15" t="s">
        <v>178</v>
      </c>
    </row>
    <row r="16" spans="1:8" x14ac:dyDescent="0.35">
      <c r="C16" s="15" t="s">
        <v>153</v>
      </c>
    </row>
    <row r="17" spans="1:4" x14ac:dyDescent="0.35">
      <c r="C17" s="297" t="s">
        <v>146</v>
      </c>
    </row>
    <row r="18" spans="1:4" x14ac:dyDescent="0.35">
      <c r="C18" s="297" t="s">
        <v>147</v>
      </c>
    </row>
    <row r="19" spans="1:4" x14ac:dyDescent="0.35">
      <c r="C19" s="297" t="s">
        <v>151</v>
      </c>
    </row>
    <row r="21" spans="1:4" x14ac:dyDescent="0.35">
      <c r="A21" s="5" t="s">
        <v>154</v>
      </c>
      <c r="B21" s="5">
        <v>1.2</v>
      </c>
      <c r="C21" s="23" t="s">
        <v>155</v>
      </c>
      <c r="D21" s="5" t="s">
        <v>156</v>
      </c>
    </row>
    <row r="22" spans="1:4" x14ac:dyDescent="0.35">
      <c r="A22" s="5" t="s">
        <v>154</v>
      </c>
      <c r="B22" s="5">
        <v>1.2</v>
      </c>
      <c r="C22" s="23" t="s">
        <v>157</v>
      </c>
      <c r="D22" s="5" t="s">
        <v>156</v>
      </c>
    </row>
    <row r="23" spans="1:4" ht="58" x14ac:dyDescent="0.35">
      <c r="A23" s="5" t="s">
        <v>158</v>
      </c>
      <c r="B23" s="5">
        <v>1.2</v>
      </c>
      <c r="C23" s="10" t="s">
        <v>210</v>
      </c>
      <c r="D23" s="5" t="s">
        <v>156</v>
      </c>
    </row>
    <row r="24" spans="1:4" x14ac:dyDescent="0.35">
      <c r="A24" s="3" t="s">
        <v>171</v>
      </c>
      <c r="B24" s="4">
        <v>1.2</v>
      </c>
      <c r="C24" s="15" t="s">
        <v>172</v>
      </c>
      <c r="D24" s="3" t="s">
        <v>156</v>
      </c>
    </row>
    <row r="25" spans="1:4" x14ac:dyDescent="0.35">
      <c r="A25" s="8" t="s">
        <v>171</v>
      </c>
      <c r="B25" s="5">
        <v>1.2</v>
      </c>
      <c r="C25" s="10" t="s">
        <v>183</v>
      </c>
      <c r="D25" s="8" t="s">
        <v>156</v>
      </c>
    </row>
    <row r="26" spans="1:4" x14ac:dyDescent="0.35">
      <c r="A26" s="5" t="s">
        <v>159</v>
      </c>
      <c r="B26" s="5" t="s">
        <v>160</v>
      </c>
      <c r="C26" s="15" t="s">
        <v>161</v>
      </c>
      <c r="D26" s="5" t="s">
        <v>156</v>
      </c>
    </row>
    <row r="27" spans="1:4" x14ac:dyDescent="0.35">
      <c r="A27" s="3" t="s">
        <v>159</v>
      </c>
      <c r="B27" s="4">
        <v>1.2</v>
      </c>
      <c r="C27" s="15" t="s">
        <v>166</v>
      </c>
      <c r="D27" s="3" t="s">
        <v>156</v>
      </c>
    </row>
    <row r="28" spans="1:4" x14ac:dyDescent="0.35">
      <c r="A28" s="3" t="s">
        <v>159</v>
      </c>
      <c r="B28" s="4">
        <v>1.2</v>
      </c>
      <c r="C28" s="15" t="s">
        <v>167</v>
      </c>
      <c r="D28" s="3" t="s">
        <v>156</v>
      </c>
    </row>
    <row r="29" spans="1:4" x14ac:dyDescent="0.35">
      <c r="A29" s="3" t="s">
        <v>159</v>
      </c>
      <c r="B29" s="4">
        <v>1.2</v>
      </c>
      <c r="C29" s="15" t="s">
        <v>168</v>
      </c>
      <c r="D29" s="3" t="s">
        <v>156</v>
      </c>
    </row>
    <row r="30" spans="1:4" x14ac:dyDescent="0.35">
      <c r="A30" s="3" t="s">
        <v>159</v>
      </c>
      <c r="B30" s="4">
        <v>1.2</v>
      </c>
      <c r="C30" s="15" t="s">
        <v>169</v>
      </c>
      <c r="D30" s="3" t="s">
        <v>156</v>
      </c>
    </row>
    <row r="31" spans="1:4" x14ac:dyDescent="0.35">
      <c r="A31" s="3" t="s">
        <v>159</v>
      </c>
      <c r="B31" s="4">
        <v>1.2</v>
      </c>
      <c r="C31" s="15" t="s">
        <v>179</v>
      </c>
      <c r="D31" s="3" t="s">
        <v>156</v>
      </c>
    </row>
    <row r="32" spans="1:4" x14ac:dyDescent="0.35">
      <c r="A32" s="3" t="s">
        <v>159</v>
      </c>
      <c r="B32" s="4">
        <v>1.2</v>
      </c>
      <c r="C32" s="15" t="s">
        <v>170</v>
      </c>
      <c r="D32" s="3" t="s">
        <v>156</v>
      </c>
    </row>
    <row r="33" spans="1:5" x14ac:dyDescent="0.35">
      <c r="A33" s="3" t="s">
        <v>159</v>
      </c>
      <c r="B33" s="4">
        <v>1.2</v>
      </c>
      <c r="C33" s="15" t="s">
        <v>173</v>
      </c>
      <c r="D33" s="3" t="s">
        <v>156</v>
      </c>
    </row>
    <row r="34" spans="1:5" x14ac:dyDescent="0.35">
      <c r="A34" s="5" t="s">
        <v>162</v>
      </c>
      <c r="B34" s="5">
        <v>1.2</v>
      </c>
      <c r="C34" s="15" t="s">
        <v>163</v>
      </c>
      <c r="D34" s="5" t="s">
        <v>165</v>
      </c>
    </row>
    <row r="35" spans="1:5" x14ac:dyDescent="0.35">
      <c r="A35" s="3" t="s">
        <v>162</v>
      </c>
      <c r="B35" s="4">
        <v>1.2</v>
      </c>
      <c r="C35" s="15" t="s">
        <v>174</v>
      </c>
      <c r="D35" s="3" t="s">
        <v>175</v>
      </c>
    </row>
    <row r="36" spans="1:5" x14ac:dyDescent="0.35">
      <c r="A36" s="3" t="s">
        <v>162</v>
      </c>
      <c r="B36" s="4">
        <v>1.2</v>
      </c>
      <c r="C36" s="15" t="s">
        <v>176</v>
      </c>
      <c r="D36" s="3" t="s">
        <v>177</v>
      </c>
    </row>
    <row r="37" spans="1:5" x14ac:dyDescent="0.35">
      <c r="C37" s="15" t="s">
        <v>164</v>
      </c>
      <c r="E37" s="2"/>
    </row>
    <row r="38" spans="1:5" x14ac:dyDescent="0.35">
      <c r="A38" s="8"/>
      <c r="B38" s="5">
        <v>1.2</v>
      </c>
      <c r="C38" s="10" t="s">
        <v>184</v>
      </c>
      <c r="D38" s="8" t="s">
        <v>175</v>
      </c>
      <c r="E38" s="2"/>
    </row>
    <row r="39" spans="1:5" x14ac:dyDescent="0.35">
      <c r="A39" s="8"/>
      <c r="B39" s="5">
        <v>1.2</v>
      </c>
      <c r="C39" s="10" t="s">
        <v>185</v>
      </c>
      <c r="D39" s="8" t="s">
        <v>156</v>
      </c>
      <c r="E39" s="2"/>
    </row>
    <row r="40" spans="1:5" x14ac:dyDescent="0.35">
      <c r="A40" s="8"/>
      <c r="B40" s="5">
        <v>1.2</v>
      </c>
      <c r="C40" s="10" t="s">
        <v>186</v>
      </c>
      <c r="D40" s="8" t="s">
        <v>165</v>
      </c>
      <c r="E40" s="2"/>
    </row>
    <row r="41" spans="1:5" x14ac:dyDescent="0.35">
      <c r="A41" s="8"/>
      <c r="B41" s="5">
        <v>1.2</v>
      </c>
      <c r="C41" s="10" t="s">
        <v>187</v>
      </c>
      <c r="D41" s="8" t="s">
        <v>165</v>
      </c>
      <c r="E41" s="2"/>
    </row>
    <row r="42" spans="1:5" x14ac:dyDescent="0.35">
      <c r="A42" s="9"/>
      <c r="B42" s="5">
        <v>1.2</v>
      </c>
      <c r="C42" s="10" t="s">
        <v>188</v>
      </c>
      <c r="D42" s="8" t="s">
        <v>175</v>
      </c>
      <c r="E42" s="1"/>
    </row>
    <row r="43" spans="1:5" x14ac:dyDescent="0.35">
      <c r="A43" s="9"/>
      <c r="B43" s="5">
        <v>1.2</v>
      </c>
      <c r="C43" s="10" t="s">
        <v>189</v>
      </c>
      <c r="D43" s="8" t="s">
        <v>175</v>
      </c>
      <c r="E43" s="1"/>
    </row>
    <row r="44" spans="1:5" x14ac:dyDescent="0.35">
      <c r="A44" s="5" t="s">
        <v>190</v>
      </c>
      <c r="B44" s="5">
        <v>1.3</v>
      </c>
      <c r="C44" s="298" t="s">
        <v>161</v>
      </c>
      <c r="D44" s="5" t="s">
        <v>156</v>
      </c>
    </row>
    <row r="45" spans="1:5" x14ac:dyDescent="0.35">
      <c r="A45" s="5" t="s">
        <v>192</v>
      </c>
      <c r="B45" s="5">
        <v>1.3</v>
      </c>
      <c r="C45" s="298" t="s">
        <v>191</v>
      </c>
      <c r="D45" s="5" t="s">
        <v>156</v>
      </c>
    </row>
    <row r="46" spans="1:5" x14ac:dyDescent="0.35">
      <c r="A46" s="5" t="s">
        <v>192</v>
      </c>
      <c r="B46" s="5">
        <v>1.3</v>
      </c>
      <c r="C46" s="298" t="s">
        <v>193</v>
      </c>
      <c r="D46" s="5" t="s">
        <v>156</v>
      </c>
    </row>
    <row r="47" spans="1:5" x14ac:dyDescent="0.35">
      <c r="A47" s="5" t="s">
        <v>192</v>
      </c>
      <c r="B47" s="5">
        <v>1.3</v>
      </c>
      <c r="C47" s="298" t="s">
        <v>194</v>
      </c>
      <c r="D47" s="5" t="s">
        <v>165</v>
      </c>
    </row>
    <row r="48" spans="1:5" x14ac:dyDescent="0.35">
      <c r="A48" s="5" t="s">
        <v>195</v>
      </c>
      <c r="B48" s="5">
        <v>1.3</v>
      </c>
      <c r="C48" s="298" t="s">
        <v>196</v>
      </c>
      <c r="D48" s="5" t="s">
        <v>175</v>
      </c>
    </row>
    <row r="49" spans="1:4" x14ac:dyDescent="0.35">
      <c r="A49" s="5" t="s">
        <v>203</v>
      </c>
      <c r="B49" s="5">
        <v>1.3</v>
      </c>
      <c r="C49" s="298" t="s">
        <v>197</v>
      </c>
      <c r="D49" s="5" t="s">
        <v>156</v>
      </c>
    </row>
    <row r="50" spans="1:4" x14ac:dyDescent="0.35">
      <c r="A50" s="5" t="s">
        <v>203</v>
      </c>
      <c r="B50" s="5">
        <v>1.3</v>
      </c>
      <c r="C50" s="298" t="s">
        <v>198</v>
      </c>
      <c r="D50" s="5" t="s">
        <v>156</v>
      </c>
    </row>
    <row r="51" spans="1:4" x14ac:dyDescent="0.35">
      <c r="A51" s="5" t="s">
        <v>203</v>
      </c>
      <c r="B51" s="5">
        <v>1.3</v>
      </c>
      <c r="C51" s="298" t="s">
        <v>199</v>
      </c>
      <c r="D51" s="5" t="s">
        <v>156</v>
      </c>
    </row>
    <row r="52" spans="1:4" x14ac:dyDescent="0.35">
      <c r="A52" s="5" t="s">
        <v>203</v>
      </c>
      <c r="B52" s="5">
        <v>1.3</v>
      </c>
      <c r="C52" s="298" t="s">
        <v>200</v>
      </c>
      <c r="D52" s="5" t="s">
        <v>156</v>
      </c>
    </row>
    <row r="53" spans="1:4" x14ac:dyDescent="0.35">
      <c r="A53" s="5" t="s">
        <v>203</v>
      </c>
      <c r="B53" s="5">
        <v>1.3</v>
      </c>
      <c r="C53" s="298" t="s">
        <v>201</v>
      </c>
      <c r="D53" s="5" t="s">
        <v>156</v>
      </c>
    </row>
    <row r="54" spans="1:4" x14ac:dyDescent="0.35">
      <c r="A54" s="5" t="s">
        <v>203</v>
      </c>
      <c r="B54" s="5">
        <v>1.3</v>
      </c>
      <c r="C54" s="298" t="s">
        <v>202</v>
      </c>
      <c r="D54" s="5" t="s">
        <v>156</v>
      </c>
    </row>
    <row r="55" spans="1:4" x14ac:dyDescent="0.35">
      <c r="A55" s="5" t="s">
        <v>205</v>
      </c>
      <c r="B55" s="5">
        <v>1.3</v>
      </c>
      <c r="C55" s="298" t="s">
        <v>204</v>
      </c>
      <c r="D55" s="5" t="s">
        <v>156</v>
      </c>
    </row>
    <row r="56" spans="1:4" x14ac:dyDescent="0.35">
      <c r="A56" s="5" t="s">
        <v>206</v>
      </c>
      <c r="B56" s="5">
        <v>1.3</v>
      </c>
      <c r="C56" s="298" t="s">
        <v>207</v>
      </c>
      <c r="D56" s="5" t="s">
        <v>165</v>
      </c>
    </row>
    <row r="57" spans="1:4" x14ac:dyDescent="0.35">
      <c r="A57" s="5" t="s">
        <v>209</v>
      </c>
      <c r="B57" s="5">
        <v>1.3</v>
      </c>
      <c r="C57" s="298" t="s">
        <v>208</v>
      </c>
      <c r="D57" s="5" t="s">
        <v>156</v>
      </c>
    </row>
    <row r="58" spans="1:4" x14ac:dyDescent="0.35">
      <c r="A58" s="5" t="s">
        <v>212</v>
      </c>
      <c r="B58" s="4">
        <v>1</v>
      </c>
      <c r="C58" s="15" t="s">
        <v>211</v>
      </c>
      <c r="D58" s="5" t="s">
        <v>156</v>
      </c>
    </row>
    <row r="59" spans="1:4" x14ac:dyDescent="0.35">
      <c r="A59" s="5" t="s">
        <v>215</v>
      </c>
      <c r="B59" s="4">
        <v>1</v>
      </c>
      <c r="C59" s="15" t="s">
        <v>214</v>
      </c>
      <c r="D59" s="5" t="s">
        <v>156</v>
      </c>
    </row>
    <row r="60" spans="1:4" x14ac:dyDescent="0.35">
      <c r="A60" s="5" t="s">
        <v>217</v>
      </c>
      <c r="B60" s="4">
        <v>1</v>
      </c>
      <c r="C60" s="15" t="s">
        <v>216</v>
      </c>
      <c r="D60" s="5" t="s">
        <v>156</v>
      </c>
    </row>
    <row r="61" spans="1:4" x14ac:dyDescent="0.35">
      <c r="A61" s="5" t="s">
        <v>217</v>
      </c>
      <c r="B61" s="4">
        <v>1</v>
      </c>
      <c r="C61" s="15" t="s">
        <v>218</v>
      </c>
      <c r="D61" s="5" t="s">
        <v>156</v>
      </c>
    </row>
    <row r="62" spans="1:4" x14ac:dyDescent="0.35">
      <c r="A62" s="5" t="s">
        <v>217</v>
      </c>
      <c r="B62" s="4">
        <v>1</v>
      </c>
      <c r="C62" s="15" t="s">
        <v>219</v>
      </c>
      <c r="D62" s="5" t="s">
        <v>156</v>
      </c>
    </row>
    <row r="63" spans="1:4" x14ac:dyDescent="0.35">
      <c r="A63" s="5" t="s">
        <v>217</v>
      </c>
      <c r="B63" s="4">
        <v>1</v>
      </c>
      <c r="C63" s="15" t="s">
        <v>221</v>
      </c>
      <c r="D63" s="5" t="s">
        <v>156</v>
      </c>
    </row>
    <row r="64" spans="1:4" x14ac:dyDescent="0.35">
      <c r="A64" s="5" t="s">
        <v>217</v>
      </c>
      <c r="B64" s="4">
        <v>1</v>
      </c>
      <c r="C64" s="15" t="s">
        <v>222</v>
      </c>
      <c r="D64" s="5" t="s">
        <v>156</v>
      </c>
    </row>
    <row r="65" spans="1:4" x14ac:dyDescent="0.35">
      <c r="A65" s="5" t="s">
        <v>217</v>
      </c>
      <c r="B65" s="4">
        <v>1</v>
      </c>
      <c r="C65" s="15" t="s">
        <v>223</v>
      </c>
      <c r="D65" s="5" t="s">
        <v>156</v>
      </c>
    </row>
    <row r="66" spans="1:4" x14ac:dyDescent="0.35">
      <c r="A66" s="5" t="s">
        <v>217</v>
      </c>
      <c r="B66" s="4">
        <v>1</v>
      </c>
      <c r="C66" s="15" t="s">
        <v>224</v>
      </c>
      <c r="D66" s="5" t="s">
        <v>156</v>
      </c>
    </row>
    <row r="67" spans="1:4" x14ac:dyDescent="0.35">
      <c r="A67" s="5" t="s">
        <v>217</v>
      </c>
      <c r="B67" s="4">
        <v>1</v>
      </c>
      <c r="C67" s="15" t="s">
        <v>225</v>
      </c>
      <c r="D67" s="5" t="s">
        <v>156</v>
      </c>
    </row>
    <row r="68" spans="1:4" x14ac:dyDescent="0.35">
      <c r="A68" s="5" t="s">
        <v>217</v>
      </c>
      <c r="B68" s="4">
        <v>1</v>
      </c>
      <c r="C68" s="15" t="s">
        <v>226</v>
      </c>
      <c r="D68" s="5" t="s">
        <v>156</v>
      </c>
    </row>
    <row r="69" spans="1:4" x14ac:dyDescent="0.35">
      <c r="A69" s="5" t="s">
        <v>228</v>
      </c>
      <c r="B69" s="4">
        <v>1</v>
      </c>
      <c r="C69" s="15" t="s">
        <v>227</v>
      </c>
      <c r="D69" s="5" t="s">
        <v>165</v>
      </c>
    </row>
    <row r="70" spans="1:4" x14ac:dyDescent="0.35">
      <c r="A70" s="5" t="s">
        <v>230</v>
      </c>
      <c r="B70" s="4">
        <v>1</v>
      </c>
      <c r="C70" s="15" t="s">
        <v>229</v>
      </c>
      <c r="D70" s="5" t="s">
        <v>156</v>
      </c>
    </row>
    <row r="71" spans="1:4" x14ac:dyDescent="0.35">
      <c r="A71" s="5" t="s">
        <v>231</v>
      </c>
      <c r="B71" s="4">
        <v>1</v>
      </c>
      <c r="C71" s="15" t="s">
        <v>232</v>
      </c>
      <c r="D71" s="5" t="s">
        <v>175</v>
      </c>
    </row>
    <row r="72" spans="1:4" x14ac:dyDescent="0.35">
      <c r="A72" s="5" t="s">
        <v>235</v>
      </c>
      <c r="B72" s="4">
        <v>2</v>
      </c>
      <c r="C72" s="15" t="s">
        <v>233</v>
      </c>
      <c r="D72" s="5" t="s">
        <v>156</v>
      </c>
    </row>
    <row r="73" spans="1:4" x14ac:dyDescent="0.35">
      <c r="A73" s="5" t="s">
        <v>235</v>
      </c>
      <c r="B73" s="4">
        <v>2</v>
      </c>
      <c r="C73" s="15" t="s">
        <v>234</v>
      </c>
      <c r="D73" s="5" t="s">
        <v>156</v>
      </c>
    </row>
    <row r="74" spans="1:4" x14ac:dyDescent="0.35">
      <c r="A74" s="5" t="s">
        <v>235</v>
      </c>
      <c r="B74" s="4">
        <v>2</v>
      </c>
      <c r="C74" s="15" t="s">
        <v>237</v>
      </c>
      <c r="D74" s="5" t="s">
        <v>156</v>
      </c>
    </row>
    <row r="75" spans="1:4" x14ac:dyDescent="0.35">
      <c r="A75" s="5" t="s">
        <v>235</v>
      </c>
      <c r="B75" s="4">
        <v>2</v>
      </c>
      <c r="C75" s="15" t="s">
        <v>236</v>
      </c>
      <c r="D75" s="5" t="s">
        <v>156</v>
      </c>
    </row>
    <row r="76" spans="1:4" x14ac:dyDescent="0.35">
      <c r="A76" s="5" t="s">
        <v>239</v>
      </c>
      <c r="B76" s="4">
        <v>2</v>
      </c>
      <c r="C76" s="15" t="s">
        <v>240</v>
      </c>
      <c r="D76" s="5" t="s">
        <v>165</v>
      </c>
    </row>
    <row r="77" spans="1:4" x14ac:dyDescent="0.35">
      <c r="A77" s="5" t="s">
        <v>242</v>
      </c>
      <c r="B77" s="4">
        <v>2</v>
      </c>
      <c r="C77" s="15" t="s">
        <v>241</v>
      </c>
      <c r="D77" s="5" t="s">
        <v>156</v>
      </c>
    </row>
    <row r="78" spans="1:4" x14ac:dyDescent="0.35">
      <c r="A78" s="5" t="s">
        <v>244</v>
      </c>
      <c r="B78" s="4">
        <v>2</v>
      </c>
      <c r="C78" s="15" t="s">
        <v>243</v>
      </c>
      <c r="D78" s="5" t="s">
        <v>156</v>
      </c>
    </row>
    <row r="79" spans="1:4" x14ac:dyDescent="0.35">
      <c r="A79" s="5" t="s">
        <v>248</v>
      </c>
      <c r="B79" s="4">
        <v>3</v>
      </c>
      <c r="C79" s="15" t="s">
        <v>246</v>
      </c>
      <c r="D79" s="5" t="s">
        <v>156</v>
      </c>
    </row>
    <row r="80" spans="1:4" x14ac:dyDescent="0.35">
      <c r="A80" s="5" t="s">
        <v>248</v>
      </c>
      <c r="B80" s="4">
        <v>3</v>
      </c>
      <c r="C80" s="15" t="s">
        <v>247</v>
      </c>
      <c r="D80" s="5" t="s">
        <v>156</v>
      </c>
    </row>
    <row r="81" spans="1:4" x14ac:dyDescent="0.35">
      <c r="A81" s="5" t="s">
        <v>253</v>
      </c>
      <c r="B81" s="4">
        <v>1</v>
      </c>
      <c r="C81" s="15" t="s">
        <v>252</v>
      </c>
      <c r="D81" s="5" t="s">
        <v>156</v>
      </c>
    </row>
    <row r="82" spans="1:4" x14ac:dyDescent="0.35">
      <c r="A82" s="5" t="s">
        <v>253</v>
      </c>
      <c r="B82" s="4">
        <v>1</v>
      </c>
      <c r="C82" s="15" t="s">
        <v>249</v>
      </c>
      <c r="D82" s="5" t="s">
        <v>156</v>
      </c>
    </row>
    <row r="83" spans="1:4" x14ac:dyDescent="0.35">
      <c r="A83" s="5" t="s">
        <v>253</v>
      </c>
      <c r="B83" s="4">
        <v>1</v>
      </c>
      <c r="C83" s="15" t="s">
        <v>251</v>
      </c>
      <c r="D83" s="5" t="s">
        <v>156</v>
      </c>
    </row>
    <row r="84" spans="1:4" x14ac:dyDescent="0.35">
      <c r="A84" s="5" t="s">
        <v>253</v>
      </c>
      <c r="B84" s="4">
        <v>1</v>
      </c>
      <c r="C84" s="15" t="s">
        <v>250</v>
      </c>
      <c r="D84" s="5" t="s">
        <v>156</v>
      </c>
    </row>
    <row r="85" spans="1:4" x14ac:dyDescent="0.35">
      <c r="A85" s="5" t="s">
        <v>258</v>
      </c>
      <c r="B85" s="4">
        <v>1</v>
      </c>
      <c r="C85" s="15" t="s">
        <v>255</v>
      </c>
      <c r="D85" s="5" t="s">
        <v>156</v>
      </c>
    </row>
    <row r="86" spans="1:4" x14ac:dyDescent="0.35">
      <c r="A86" s="5" t="s">
        <v>258</v>
      </c>
      <c r="B86" s="4">
        <v>1</v>
      </c>
      <c r="C86" s="15" t="s">
        <v>256</v>
      </c>
      <c r="D86" s="5" t="s">
        <v>156</v>
      </c>
    </row>
    <row r="87" spans="1:4" x14ac:dyDescent="0.35">
      <c r="A87" s="5" t="s">
        <v>258</v>
      </c>
      <c r="B87" s="4">
        <v>1</v>
      </c>
      <c r="C87" s="15" t="s">
        <v>257</v>
      </c>
      <c r="D87" s="5" t="s">
        <v>156</v>
      </c>
    </row>
    <row r="88" spans="1:4" x14ac:dyDescent="0.35">
      <c r="A88" s="5" t="s">
        <v>261</v>
      </c>
      <c r="B88" s="4">
        <v>1</v>
      </c>
      <c r="C88" s="15" t="s">
        <v>259</v>
      </c>
      <c r="D88" s="5" t="s">
        <v>156</v>
      </c>
    </row>
    <row r="89" spans="1:4" x14ac:dyDescent="0.35">
      <c r="A89" s="5" t="s">
        <v>261</v>
      </c>
      <c r="B89" s="4">
        <v>1</v>
      </c>
      <c r="C89" s="15" t="s">
        <v>260</v>
      </c>
      <c r="D89" s="5" t="s">
        <v>156</v>
      </c>
    </row>
    <row r="90" spans="1:4" x14ac:dyDescent="0.35">
      <c r="A90" s="5" t="s">
        <v>265</v>
      </c>
      <c r="B90" s="4">
        <v>1</v>
      </c>
      <c r="C90" s="15" t="s">
        <v>262</v>
      </c>
      <c r="D90" s="5" t="s">
        <v>156</v>
      </c>
    </row>
    <row r="91" spans="1:4" x14ac:dyDescent="0.35">
      <c r="A91" s="5" t="s">
        <v>265</v>
      </c>
      <c r="B91" s="4">
        <v>1</v>
      </c>
      <c r="C91" s="15" t="s">
        <v>263</v>
      </c>
      <c r="D91" s="5" t="s">
        <v>156</v>
      </c>
    </row>
    <row r="92" spans="1:4" x14ac:dyDescent="0.35">
      <c r="A92" s="5" t="s">
        <v>265</v>
      </c>
      <c r="B92" s="4">
        <v>1</v>
      </c>
      <c r="C92" s="15" t="s">
        <v>264</v>
      </c>
      <c r="D92" s="5" t="s">
        <v>156</v>
      </c>
    </row>
    <row r="93" spans="1:4" x14ac:dyDescent="0.35">
      <c r="A93" s="5" t="s">
        <v>268</v>
      </c>
      <c r="B93" s="5">
        <v>1.1000000000000001</v>
      </c>
      <c r="C93" s="15" t="s">
        <v>269</v>
      </c>
      <c r="D93" s="5" t="s">
        <v>270</v>
      </c>
    </row>
    <row r="94" spans="1:4" x14ac:dyDescent="0.35">
      <c r="A94" s="5" t="s">
        <v>317</v>
      </c>
      <c r="B94" s="5">
        <v>1.2</v>
      </c>
      <c r="C94" s="15" t="s">
        <v>273</v>
      </c>
      <c r="D94" s="5" t="s">
        <v>156</v>
      </c>
    </row>
    <row r="95" spans="1:4" x14ac:dyDescent="0.35">
      <c r="A95" s="5" t="s">
        <v>317</v>
      </c>
      <c r="B95" s="5">
        <v>1.2</v>
      </c>
      <c r="C95" s="15" t="s">
        <v>316</v>
      </c>
      <c r="D95" s="5" t="s">
        <v>156</v>
      </c>
    </row>
    <row r="96" spans="1:4" x14ac:dyDescent="0.35">
      <c r="A96" s="5" t="s">
        <v>318</v>
      </c>
      <c r="B96" s="5">
        <v>1.2</v>
      </c>
      <c r="C96" s="15" t="s">
        <v>319</v>
      </c>
      <c r="D96" s="5" t="s">
        <v>165</v>
      </c>
    </row>
    <row r="97" spans="1:4" x14ac:dyDescent="0.35">
      <c r="A97" s="5" t="s">
        <v>326</v>
      </c>
      <c r="B97" s="4">
        <v>2</v>
      </c>
      <c r="C97" s="15" t="s">
        <v>320</v>
      </c>
      <c r="D97" s="5" t="s">
        <v>325</v>
      </c>
    </row>
    <row r="98" spans="1:4" x14ac:dyDescent="0.35">
      <c r="A98" s="5" t="s">
        <v>326</v>
      </c>
      <c r="B98" s="4">
        <v>2</v>
      </c>
      <c r="C98" s="15" t="s">
        <v>321</v>
      </c>
      <c r="D98" s="5" t="s">
        <v>325</v>
      </c>
    </row>
    <row r="99" spans="1:4" x14ac:dyDescent="0.35">
      <c r="A99" s="5" t="s">
        <v>326</v>
      </c>
      <c r="B99" s="4">
        <v>2</v>
      </c>
      <c r="C99" s="15" t="s">
        <v>322</v>
      </c>
      <c r="D99" s="5" t="s">
        <v>325</v>
      </c>
    </row>
    <row r="100" spans="1:4" x14ac:dyDescent="0.35">
      <c r="A100" s="5" t="s">
        <v>326</v>
      </c>
      <c r="B100" s="4">
        <v>2</v>
      </c>
      <c r="C100" s="15" t="s">
        <v>323</v>
      </c>
      <c r="D100" s="5" t="s">
        <v>325</v>
      </c>
    </row>
    <row r="101" spans="1:4" x14ac:dyDescent="0.35">
      <c r="A101" s="5" t="s">
        <v>326</v>
      </c>
      <c r="B101" s="4">
        <v>2</v>
      </c>
      <c r="C101" s="15" t="s">
        <v>324</v>
      </c>
      <c r="D101" s="5" t="s">
        <v>325</v>
      </c>
    </row>
    <row r="102" spans="1:4" x14ac:dyDescent="0.35">
      <c r="A102" s="5" t="s">
        <v>328</v>
      </c>
      <c r="B102" s="5">
        <v>2.1</v>
      </c>
      <c r="C102" s="15" t="s">
        <v>329</v>
      </c>
      <c r="D102" s="5" t="s">
        <v>156</v>
      </c>
    </row>
    <row r="103" spans="1:4" x14ac:dyDescent="0.35">
      <c r="A103" s="5" t="s">
        <v>328</v>
      </c>
      <c r="B103" s="5">
        <v>2.1</v>
      </c>
      <c r="C103" s="15" t="s">
        <v>330</v>
      </c>
      <c r="D103" s="5" t="s">
        <v>156</v>
      </c>
    </row>
    <row r="104" spans="1:4" x14ac:dyDescent="0.35">
      <c r="A104" s="5" t="s">
        <v>331</v>
      </c>
      <c r="B104" s="4">
        <v>1</v>
      </c>
      <c r="C104" s="23" t="s">
        <v>332</v>
      </c>
      <c r="D104" s="5" t="s">
        <v>325</v>
      </c>
    </row>
    <row r="105" spans="1:4" x14ac:dyDescent="0.35">
      <c r="A105" s="5" t="s">
        <v>331</v>
      </c>
      <c r="B105" s="4">
        <v>1</v>
      </c>
      <c r="C105" s="299" t="s">
        <v>333</v>
      </c>
      <c r="D105" s="5" t="s">
        <v>325</v>
      </c>
    </row>
    <row r="106" spans="1:4" x14ac:dyDescent="0.35">
      <c r="A106" s="5" t="s">
        <v>331</v>
      </c>
      <c r="B106" s="4">
        <v>1</v>
      </c>
      <c r="C106" s="15" t="s">
        <v>334</v>
      </c>
      <c r="D106" s="5" t="s">
        <v>325</v>
      </c>
    </row>
    <row r="107" spans="1:4" x14ac:dyDescent="0.35">
      <c r="A107" s="5" t="s">
        <v>331</v>
      </c>
      <c r="B107" s="4">
        <v>1</v>
      </c>
      <c r="C107" s="15" t="s">
        <v>335</v>
      </c>
      <c r="D107" s="5" t="s">
        <v>325</v>
      </c>
    </row>
    <row r="108" spans="1:4" x14ac:dyDescent="0.35">
      <c r="A108" s="5" t="s">
        <v>331</v>
      </c>
      <c r="B108" s="4">
        <v>1</v>
      </c>
      <c r="C108" s="15" t="s">
        <v>336</v>
      </c>
      <c r="D108" s="5" t="s">
        <v>325</v>
      </c>
    </row>
    <row r="109" spans="1:4" x14ac:dyDescent="0.35">
      <c r="A109" s="5" t="s">
        <v>331</v>
      </c>
      <c r="B109" s="4">
        <v>1</v>
      </c>
      <c r="C109" s="15" t="s">
        <v>337</v>
      </c>
      <c r="D109" s="5" t="s">
        <v>325</v>
      </c>
    </row>
    <row r="110" spans="1:4" x14ac:dyDescent="0.35">
      <c r="A110" s="5" t="s">
        <v>331</v>
      </c>
      <c r="B110" s="4">
        <v>1</v>
      </c>
      <c r="C110" s="23" t="s">
        <v>338</v>
      </c>
      <c r="D110" s="5" t="s">
        <v>325</v>
      </c>
    </row>
    <row r="111" spans="1:4" x14ac:dyDescent="0.35">
      <c r="A111" s="5" t="s">
        <v>331</v>
      </c>
      <c r="B111" s="4">
        <v>1</v>
      </c>
      <c r="C111" s="299" t="s">
        <v>339</v>
      </c>
      <c r="D111" s="5" t="s">
        <v>325</v>
      </c>
    </row>
    <row r="112" spans="1:4" x14ac:dyDescent="0.35">
      <c r="A112" s="5" t="s">
        <v>331</v>
      </c>
      <c r="B112" s="4">
        <v>1</v>
      </c>
      <c r="C112" s="15" t="s">
        <v>340</v>
      </c>
      <c r="D112" s="5" t="s">
        <v>325</v>
      </c>
    </row>
    <row r="113" spans="1:4" x14ac:dyDescent="0.35">
      <c r="A113" s="5" t="s">
        <v>331</v>
      </c>
      <c r="B113" s="4">
        <v>1</v>
      </c>
      <c r="C113" s="299" t="s">
        <v>341</v>
      </c>
      <c r="D113" s="5" t="s">
        <v>325</v>
      </c>
    </row>
    <row r="114" spans="1:4" x14ac:dyDescent="0.35">
      <c r="A114" s="5" t="s">
        <v>331</v>
      </c>
      <c r="B114" s="4">
        <v>1</v>
      </c>
      <c r="C114" s="23" t="s">
        <v>342</v>
      </c>
      <c r="D114" s="5" t="s">
        <v>325</v>
      </c>
    </row>
    <row r="115" spans="1:4" x14ac:dyDescent="0.35">
      <c r="A115" s="5" t="s">
        <v>331</v>
      </c>
      <c r="B115" s="4">
        <v>1</v>
      </c>
      <c r="C115" s="15" t="s">
        <v>343</v>
      </c>
      <c r="D115" s="5" t="s">
        <v>325</v>
      </c>
    </row>
    <row r="116" spans="1:4" x14ac:dyDescent="0.35">
      <c r="A116" s="5" t="s">
        <v>344</v>
      </c>
      <c r="B116" s="4">
        <v>1</v>
      </c>
      <c r="C116" s="15" t="s">
        <v>345</v>
      </c>
      <c r="D116" s="5" t="s">
        <v>325</v>
      </c>
    </row>
    <row r="117" spans="1:4" x14ac:dyDescent="0.35">
      <c r="A117" s="9" t="s">
        <v>344</v>
      </c>
      <c r="B117" s="21">
        <v>1</v>
      </c>
      <c r="C117" s="299" t="s">
        <v>346</v>
      </c>
      <c r="D117" s="9" t="s">
        <v>325</v>
      </c>
    </row>
    <row r="118" spans="1:4" x14ac:dyDescent="0.35">
      <c r="A118" s="5" t="s">
        <v>350</v>
      </c>
      <c r="B118" s="4">
        <v>1</v>
      </c>
      <c r="C118" s="15" t="s">
        <v>351</v>
      </c>
      <c r="D118" s="5" t="s">
        <v>325</v>
      </c>
    </row>
    <row r="119" spans="1:4" x14ac:dyDescent="0.35">
      <c r="A119" s="5" t="s">
        <v>353</v>
      </c>
      <c r="B119" s="4">
        <v>1</v>
      </c>
      <c r="C119" s="15" t="s">
        <v>354</v>
      </c>
      <c r="D119" s="5" t="s">
        <v>325</v>
      </c>
    </row>
    <row r="120" spans="1:4" x14ac:dyDescent="0.35">
      <c r="A120" s="5" t="s">
        <v>353</v>
      </c>
      <c r="B120" s="4">
        <v>1</v>
      </c>
      <c r="C120" s="15" t="s">
        <v>355</v>
      </c>
      <c r="D120" s="5" t="s">
        <v>325</v>
      </c>
    </row>
    <row r="121" spans="1:4" x14ac:dyDescent="0.35">
      <c r="A121" s="5" t="s">
        <v>353</v>
      </c>
      <c r="B121" s="4">
        <v>1</v>
      </c>
      <c r="C121" s="15" t="s">
        <v>356</v>
      </c>
      <c r="D121" s="5" t="s">
        <v>325</v>
      </c>
    </row>
    <row r="122" spans="1:4" x14ac:dyDescent="0.35">
      <c r="A122" s="5" t="s">
        <v>353</v>
      </c>
      <c r="B122" s="4">
        <v>1</v>
      </c>
      <c r="C122" s="15" t="s">
        <v>357</v>
      </c>
      <c r="D122" s="5" t="s">
        <v>325</v>
      </c>
    </row>
    <row r="123" spans="1:4" x14ac:dyDescent="0.35">
      <c r="A123" s="5" t="s">
        <v>359</v>
      </c>
      <c r="B123" s="4">
        <v>1</v>
      </c>
      <c r="C123" s="15" t="s">
        <v>358</v>
      </c>
      <c r="D123" s="5" t="s">
        <v>325</v>
      </c>
    </row>
    <row r="124" spans="1:4" x14ac:dyDescent="0.35">
      <c r="A124" s="5" t="s">
        <v>365</v>
      </c>
      <c r="B124" s="4">
        <v>1.1000000000000001</v>
      </c>
      <c r="C124" s="15" t="s">
        <v>362</v>
      </c>
      <c r="D124" s="5" t="s">
        <v>156</v>
      </c>
    </row>
    <row r="125" spans="1:4" x14ac:dyDescent="0.35">
      <c r="A125" s="5" t="s">
        <v>365</v>
      </c>
      <c r="B125" s="4">
        <v>1.1000000000000001</v>
      </c>
      <c r="C125" s="15" t="s">
        <v>363</v>
      </c>
      <c r="D125" s="5" t="s">
        <v>156</v>
      </c>
    </row>
    <row r="126" spans="1:4" x14ac:dyDescent="0.35">
      <c r="A126" s="5" t="s">
        <v>365</v>
      </c>
      <c r="B126" s="4">
        <v>1.1000000000000001</v>
      </c>
      <c r="C126" s="15" t="s">
        <v>364</v>
      </c>
      <c r="D126" s="5" t="s">
        <v>156</v>
      </c>
    </row>
    <row r="127" spans="1:4" x14ac:dyDescent="0.35">
      <c r="A127" s="5" t="s">
        <v>365</v>
      </c>
      <c r="B127" s="4">
        <v>1.1000000000000001</v>
      </c>
      <c r="C127" s="15" t="s">
        <v>366</v>
      </c>
      <c r="D127" s="5" t="s">
        <v>156</v>
      </c>
    </row>
    <row r="128" spans="1:4" ht="29.25" customHeight="1" x14ac:dyDescent="0.35">
      <c r="A128" s="5" t="s">
        <v>365</v>
      </c>
      <c r="B128" s="4">
        <v>1.1000000000000001</v>
      </c>
      <c r="C128" s="22" t="s">
        <v>367</v>
      </c>
      <c r="D128" s="5" t="s">
        <v>156</v>
      </c>
    </row>
    <row r="129" spans="1:4" ht="33.75" customHeight="1" x14ac:dyDescent="0.35">
      <c r="A129" s="5" t="s">
        <v>365</v>
      </c>
      <c r="B129" s="4">
        <v>1.1000000000000001</v>
      </c>
      <c r="C129" s="22" t="s">
        <v>368</v>
      </c>
      <c r="D129" s="5" t="s">
        <v>156</v>
      </c>
    </row>
    <row r="130" spans="1:4" x14ac:dyDescent="0.35">
      <c r="A130" s="5" t="s">
        <v>370</v>
      </c>
      <c r="B130" s="4">
        <v>1.2</v>
      </c>
      <c r="C130" s="15" t="s">
        <v>369</v>
      </c>
      <c r="D130" s="5" t="s">
        <v>156</v>
      </c>
    </row>
    <row r="131" spans="1:4" x14ac:dyDescent="0.35">
      <c r="A131" s="5" t="s">
        <v>370</v>
      </c>
      <c r="B131" s="4">
        <v>1.2</v>
      </c>
      <c r="C131" s="15" t="s">
        <v>371</v>
      </c>
      <c r="D131" s="5" t="s">
        <v>156</v>
      </c>
    </row>
    <row r="132" spans="1:4" x14ac:dyDescent="0.35">
      <c r="A132" s="5" t="s">
        <v>393</v>
      </c>
      <c r="B132" s="4">
        <v>1.1000000000000001</v>
      </c>
      <c r="C132" s="15" t="s">
        <v>392</v>
      </c>
      <c r="D132" s="5" t="s">
        <v>156</v>
      </c>
    </row>
    <row r="133" spans="1:4" x14ac:dyDescent="0.35">
      <c r="A133" s="5" t="s">
        <v>394</v>
      </c>
      <c r="B133" s="4">
        <v>1.1000000000000001</v>
      </c>
      <c r="C133" s="15" t="s">
        <v>395</v>
      </c>
      <c r="D133" s="5" t="s">
        <v>156</v>
      </c>
    </row>
    <row r="134" spans="1:4" x14ac:dyDescent="0.35">
      <c r="A134" s="5" t="s">
        <v>399</v>
      </c>
      <c r="B134" s="4">
        <v>2</v>
      </c>
      <c r="C134" s="15" t="s">
        <v>400</v>
      </c>
      <c r="D134" s="5" t="s">
        <v>156</v>
      </c>
    </row>
    <row r="135" spans="1:4" x14ac:dyDescent="0.35">
      <c r="A135" s="5" t="s">
        <v>399</v>
      </c>
      <c r="B135" s="4">
        <v>2</v>
      </c>
      <c r="C135" s="15" t="s">
        <v>401</v>
      </c>
      <c r="D135" s="5" t="s">
        <v>156</v>
      </c>
    </row>
    <row r="136" spans="1:4" x14ac:dyDescent="0.35">
      <c r="A136" s="5" t="s">
        <v>399</v>
      </c>
      <c r="B136" s="4">
        <v>2</v>
      </c>
      <c r="C136" s="15" t="s">
        <v>402</v>
      </c>
      <c r="D136" s="5" t="s">
        <v>156</v>
      </c>
    </row>
    <row r="137" spans="1:4" ht="29" x14ac:dyDescent="0.35">
      <c r="A137" s="5" t="s">
        <v>414</v>
      </c>
      <c r="B137" s="4">
        <v>1</v>
      </c>
      <c r="C137" s="15" t="s">
        <v>411</v>
      </c>
      <c r="D137" s="5" t="s">
        <v>156</v>
      </c>
    </row>
    <row r="138" spans="1:4" x14ac:dyDescent="0.35">
      <c r="A138" s="5" t="s">
        <v>414</v>
      </c>
      <c r="B138" s="4">
        <v>1</v>
      </c>
      <c r="C138" s="15" t="s">
        <v>407</v>
      </c>
      <c r="D138" s="5" t="s">
        <v>156</v>
      </c>
    </row>
    <row r="139" spans="1:4" x14ac:dyDescent="0.35">
      <c r="A139" s="5" t="s">
        <v>414</v>
      </c>
      <c r="B139" s="4">
        <v>1</v>
      </c>
      <c r="C139" s="15" t="s">
        <v>408</v>
      </c>
      <c r="D139" s="5" t="s">
        <v>156</v>
      </c>
    </row>
    <row r="140" spans="1:4" x14ac:dyDescent="0.35">
      <c r="A140" s="5" t="s">
        <v>414</v>
      </c>
      <c r="B140" s="4">
        <v>1</v>
      </c>
      <c r="C140" s="15" t="s">
        <v>409</v>
      </c>
      <c r="D140" s="5" t="s">
        <v>156</v>
      </c>
    </row>
    <row r="141" spans="1:4" x14ac:dyDescent="0.35">
      <c r="A141" s="5" t="s">
        <v>414</v>
      </c>
      <c r="B141" s="4">
        <v>1</v>
      </c>
      <c r="C141" s="15" t="s">
        <v>410</v>
      </c>
      <c r="D141" s="5" t="s">
        <v>156</v>
      </c>
    </row>
    <row r="142" spans="1:4" x14ac:dyDescent="0.35">
      <c r="A142" s="5" t="s">
        <v>414</v>
      </c>
      <c r="B142" s="4">
        <v>1</v>
      </c>
      <c r="C142" s="15" t="s">
        <v>412</v>
      </c>
      <c r="D142" s="5" t="s">
        <v>156</v>
      </c>
    </row>
    <row r="143" spans="1:4" x14ac:dyDescent="0.35">
      <c r="A143" s="5" t="s">
        <v>414</v>
      </c>
      <c r="B143" s="4">
        <v>1</v>
      </c>
      <c r="C143" s="15" t="s">
        <v>413</v>
      </c>
      <c r="D143" s="5" t="s">
        <v>156</v>
      </c>
    </row>
    <row r="144" spans="1:4" x14ac:dyDescent="0.35">
      <c r="A144" s="5" t="s">
        <v>418</v>
      </c>
      <c r="B144" s="4" t="s">
        <v>417</v>
      </c>
      <c r="C144" s="15" t="s">
        <v>419</v>
      </c>
      <c r="D144" s="5" t="s">
        <v>270</v>
      </c>
    </row>
    <row r="145" spans="1:4" x14ac:dyDescent="0.35">
      <c r="A145" s="5" t="s">
        <v>437</v>
      </c>
      <c r="B145" s="4" t="s">
        <v>438</v>
      </c>
      <c r="C145" s="15" t="s">
        <v>439</v>
      </c>
      <c r="D145" s="5" t="s">
        <v>156</v>
      </c>
    </row>
    <row r="146" spans="1:4" x14ac:dyDescent="0.35">
      <c r="A146" s="5" t="s">
        <v>437</v>
      </c>
      <c r="B146" s="4" t="s">
        <v>438</v>
      </c>
      <c r="C146" s="15" t="s">
        <v>440</v>
      </c>
      <c r="D146" s="5" t="s">
        <v>156</v>
      </c>
    </row>
    <row r="147" spans="1:4" x14ac:dyDescent="0.35">
      <c r="A147" s="5" t="s">
        <v>437</v>
      </c>
      <c r="B147" s="4" t="s">
        <v>438</v>
      </c>
      <c r="C147" s="15" t="s">
        <v>441</v>
      </c>
      <c r="D147" s="5" t="s">
        <v>156</v>
      </c>
    </row>
    <row r="148" spans="1:4" x14ac:dyDescent="0.35">
      <c r="A148" s="5" t="s">
        <v>433</v>
      </c>
      <c r="B148" s="4" t="s">
        <v>442</v>
      </c>
      <c r="C148" s="15" t="s">
        <v>422</v>
      </c>
      <c r="D148" s="5" t="s">
        <v>423</v>
      </c>
    </row>
    <row r="149" spans="1:4" ht="29" x14ac:dyDescent="0.35">
      <c r="A149" s="5" t="s">
        <v>433</v>
      </c>
      <c r="B149" s="4" t="s">
        <v>442</v>
      </c>
      <c r="C149" s="15" t="s">
        <v>424</v>
      </c>
      <c r="D149" s="5" t="s">
        <v>423</v>
      </c>
    </row>
    <row r="150" spans="1:4" ht="29" x14ac:dyDescent="0.35">
      <c r="A150" s="5" t="s">
        <v>433</v>
      </c>
      <c r="B150" s="4" t="s">
        <v>442</v>
      </c>
      <c r="C150" s="15" t="s">
        <v>425</v>
      </c>
      <c r="D150" s="5" t="s">
        <v>423</v>
      </c>
    </row>
    <row r="151" spans="1:4" x14ac:dyDescent="0.35">
      <c r="A151" s="5" t="s">
        <v>433</v>
      </c>
      <c r="B151" s="4" t="s">
        <v>442</v>
      </c>
      <c r="C151" s="15" t="s">
        <v>426</v>
      </c>
      <c r="D151" s="5" t="s">
        <v>423</v>
      </c>
    </row>
    <row r="152" spans="1:4" x14ac:dyDescent="0.35">
      <c r="A152" s="5" t="s">
        <v>433</v>
      </c>
      <c r="B152" s="4" t="s">
        <v>442</v>
      </c>
      <c r="C152" s="15" t="s">
        <v>427</v>
      </c>
      <c r="D152" s="5" t="s">
        <v>423</v>
      </c>
    </row>
    <row r="153" spans="1:4" x14ac:dyDescent="0.35">
      <c r="A153" s="5" t="s">
        <v>433</v>
      </c>
      <c r="B153" s="4" t="s">
        <v>442</v>
      </c>
      <c r="C153" s="15" t="s">
        <v>428</v>
      </c>
      <c r="D153" s="5" t="s">
        <v>423</v>
      </c>
    </row>
    <row r="154" spans="1:4" x14ac:dyDescent="0.35">
      <c r="A154" s="5" t="s">
        <v>433</v>
      </c>
      <c r="B154" s="4" t="s">
        <v>442</v>
      </c>
      <c r="C154" s="15" t="s">
        <v>429</v>
      </c>
      <c r="D154" s="5" t="s">
        <v>423</v>
      </c>
    </row>
    <row r="155" spans="1:4" x14ac:dyDescent="0.35">
      <c r="A155" s="5" t="s">
        <v>433</v>
      </c>
      <c r="B155" s="4" t="s">
        <v>442</v>
      </c>
      <c r="C155" s="15" t="s">
        <v>430</v>
      </c>
      <c r="D155" s="5" t="s">
        <v>423</v>
      </c>
    </row>
    <row r="156" spans="1:4" x14ac:dyDescent="0.35">
      <c r="A156" s="5" t="s">
        <v>433</v>
      </c>
      <c r="B156" s="4" t="s">
        <v>442</v>
      </c>
      <c r="C156" s="15" t="s">
        <v>431</v>
      </c>
      <c r="D156" s="5" t="s">
        <v>423</v>
      </c>
    </row>
    <row r="157" spans="1:4" x14ac:dyDescent="0.35">
      <c r="A157" s="5" t="s">
        <v>433</v>
      </c>
      <c r="B157" s="4" t="s">
        <v>442</v>
      </c>
      <c r="C157" s="15" t="s">
        <v>432</v>
      </c>
      <c r="D157" s="5" t="s">
        <v>423</v>
      </c>
    </row>
    <row r="158" spans="1:4" x14ac:dyDescent="0.35">
      <c r="A158" s="5" t="s">
        <v>433</v>
      </c>
      <c r="B158" s="4" t="s">
        <v>442</v>
      </c>
      <c r="C158" s="15" t="s">
        <v>434</v>
      </c>
      <c r="D158" s="5" t="s">
        <v>423</v>
      </c>
    </row>
    <row r="159" spans="1:4" ht="29" x14ac:dyDescent="0.35">
      <c r="A159" s="5" t="s">
        <v>433</v>
      </c>
      <c r="B159" s="4" t="s">
        <v>442</v>
      </c>
      <c r="C159" s="15" t="s">
        <v>435</v>
      </c>
      <c r="D159" s="5" t="s">
        <v>423</v>
      </c>
    </row>
    <row r="160" spans="1:4" x14ac:dyDescent="0.35">
      <c r="A160" s="5" t="s">
        <v>444</v>
      </c>
      <c r="B160" s="4" t="s">
        <v>442</v>
      </c>
      <c r="C160" s="15" t="s">
        <v>443</v>
      </c>
      <c r="D160" s="5" t="s">
        <v>423</v>
      </c>
    </row>
    <row r="161" spans="1:4" x14ac:dyDescent="0.35">
      <c r="A161" s="5" t="s">
        <v>445</v>
      </c>
      <c r="B161" s="4" t="s">
        <v>446</v>
      </c>
      <c r="C161" s="15" t="s">
        <v>447</v>
      </c>
      <c r="D161" s="5" t="s">
        <v>270</v>
      </c>
    </row>
    <row r="162" spans="1:4" x14ac:dyDescent="0.35">
      <c r="A162" s="5" t="s">
        <v>448</v>
      </c>
      <c r="B162" s="4">
        <v>1</v>
      </c>
      <c r="C162" s="15" t="s">
        <v>449</v>
      </c>
      <c r="D162" s="5" t="s">
        <v>423</v>
      </c>
    </row>
    <row r="163" spans="1:4" x14ac:dyDescent="0.35">
      <c r="A163" s="5" t="s">
        <v>465</v>
      </c>
      <c r="B163" s="4" t="s">
        <v>461</v>
      </c>
      <c r="C163" s="15" t="s">
        <v>462</v>
      </c>
      <c r="D163" s="5" t="s">
        <v>156</v>
      </c>
    </row>
    <row r="164" spans="1:4" x14ac:dyDescent="0.35">
      <c r="A164" s="5" t="s">
        <v>465</v>
      </c>
      <c r="B164" s="4" t="s">
        <v>461</v>
      </c>
      <c r="C164" s="15" t="s">
        <v>463</v>
      </c>
      <c r="D164" s="5" t="s">
        <v>156</v>
      </c>
    </row>
    <row r="165" spans="1:4" x14ac:dyDescent="0.35">
      <c r="A165" s="5" t="s">
        <v>465</v>
      </c>
      <c r="B165" s="4" t="s">
        <v>461</v>
      </c>
      <c r="C165" s="15" t="s">
        <v>464</v>
      </c>
      <c r="D165" s="5" t="s">
        <v>156</v>
      </c>
    </row>
    <row r="166" spans="1:4" x14ac:dyDescent="0.35">
      <c r="A166" s="5" t="s">
        <v>467</v>
      </c>
      <c r="B166" s="4" t="s">
        <v>461</v>
      </c>
      <c r="C166" s="15" t="s">
        <v>468</v>
      </c>
      <c r="D166" s="5" t="s">
        <v>469</v>
      </c>
    </row>
    <row r="167" spans="1:4" x14ac:dyDescent="0.35">
      <c r="A167" s="5" t="s">
        <v>471</v>
      </c>
      <c r="B167" s="4" t="s">
        <v>461</v>
      </c>
      <c r="C167" s="15" t="s">
        <v>470</v>
      </c>
      <c r="D167" s="5" t="s">
        <v>270</v>
      </c>
    </row>
    <row r="168" spans="1:4" x14ac:dyDescent="0.35">
      <c r="A168" s="5" t="s">
        <v>472</v>
      </c>
      <c r="B168" s="4" t="s">
        <v>473</v>
      </c>
      <c r="C168" s="15" t="s">
        <v>474</v>
      </c>
      <c r="D168" s="5" t="s">
        <v>270</v>
      </c>
    </row>
    <row r="169" spans="1:4" x14ac:dyDescent="0.35">
      <c r="A169" s="5" t="s">
        <v>480</v>
      </c>
      <c r="B169" s="4" t="s">
        <v>461</v>
      </c>
      <c r="C169" s="15" t="s">
        <v>479</v>
      </c>
      <c r="D169" s="5" t="s">
        <v>156</v>
      </c>
    </row>
    <row r="170" spans="1:4" x14ac:dyDescent="0.35">
      <c r="A170" s="5" t="s">
        <v>480</v>
      </c>
      <c r="B170" s="4" t="s">
        <v>461</v>
      </c>
      <c r="C170" s="15" t="s">
        <v>475</v>
      </c>
      <c r="D170" s="5" t="s">
        <v>156</v>
      </c>
    </row>
    <row r="171" spans="1:4" x14ac:dyDescent="0.35">
      <c r="A171" s="5" t="s">
        <v>480</v>
      </c>
      <c r="B171" s="4" t="s">
        <v>461</v>
      </c>
      <c r="C171" s="15" t="s">
        <v>476</v>
      </c>
      <c r="D171" s="5" t="s">
        <v>156</v>
      </c>
    </row>
    <row r="172" spans="1:4" x14ac:dyDescent="0.35">
      <c r="A172" s="5" t="s">
        <v>480</v>
      </c>
      <c r="B172" s="4" t="s">
        <v>461</v>
      </c>
      <c r="C172" s="15" t="s">
        <v>477</v>
      </c>
      <c r="D172" s="5" t="s">
        <v>156</v>
      </c>
    </row>
    <row r="173" spans="1:4" x14ac:dyDescent="0.35">
      <c r="A173" s="5" t="s">
        <v>480</v>
      </c>
      <c r="B173" s="4" t="s">
        <v>461</v>
      </c>
      <c r="C173" s="15" t="s">
        <v>478</v>
      </c>
      <c r="D173" s="5" t="s">
        <v>156</v>
      </c>
    </row>
    <row r="174" spans="1:4" x14ac:dyDescent="0.35">
      <c r="A174" s="5" t="s">
        <v>480</v>
      </c>
      <c r="B174" s="4" t="s">
        <v>482</v>
      </c>
      <c r="C174" s="15" t="s">
        <v>487</v>
      </c>
      <c r="D174" s="5" t="s">
        <v>469</v>
      </c>
    </row>
    <row r="175" spans="1:4" x14ac:dyDescent="0.35">
      <c r="A175" s="5" t="s">
        <v>483</v>
      </c>
      <c r="B175" s="4" t="s">
        <v>482</v>
      </c>
      <c r="C175" s="15" t="s">
        <v>488</v>
      </c>
      <c r="D175" s="5" t="s">
        <v>469</v>
      </c>
    </row>
    <row r="176" spans="1:4" x14ac:dyDescent="0.35">
      <c r="A176" s="5" t="s">
        <v>480</v>
      </c>
      <c r="B176" s="4" t="s">
        <v>482</v>
      </c>
      <c r="C176" s="15" t="s">
        <v>490</v>
      </c>
      <c r="D176" s="5" t="s">
        <v>469</v>
      </c>
    </row>
    <row r="177" spans="1:4" x14ac:dyDescent="0.35">
      <c r="B177" s="4"/>
    </row>
    <row r="178" spans="1:4" x14ac:dyDescent="0.35">
      <c r="A178" s="5" t="s">
        <v>491</v>
      </c>
      <c r="B178" s="4" t="s">
        <v>492</v>
      </c>
      <c r="C178" s="15" t="s">
        <v>493</v>
      </c>
      <c r="D178" s="5" t="s">
        <v>469</v>
      </c>
    </row>
    <row r="179" spans="1:4" x14ac:dyDescent="0.35">
      <c r="A179" s="5" t="s">
        <v>495</v>
      </c>
      <c r="B179" s="4" t="s">
        <v>494</v>
      </c>
      <c r="C179" s="15" t="s">
        <v>496</v>
      </c>
      <c r="D179" s="5" t="s">
        <v>156</v>
      </c>
    </row>
    <row r="180" spans="1:4" x14ac:dyDescent="0.35">
      <c r="A180" s="5" t="s">
        <v>495</v>
      </c>
      <c r="B180" s="4" t="s">
        <v>494</v>
      </c>
      <c r="C180" s="15" t="s">
        <v>497</v>
      </c>
      <c r="D180" s="5" t="s">
        <v>156</v>
      </c>
    </row>
    <row r="181" spans="1:4" x14ac:dyDescent="0.35">
      <c r="A181" s="5" t="s">
        <v>495</v>
      </c>
      <c r="B181" s="4" t="s">
        <v>494</v>
      </c>
      <c r="C181" s="15" t="s">
        <v>498</v>
      </c>
      <c r="D181" s="5" t="s">
        <v>156</v>
      </c>
    </row>
    <row r="182" spans="1:4" x14ac:dyDescent="0.35">
      <c r="A182" s="5" t="s">
        <v>499</v>
      </c>
      <c r="B182" s="4" t="s">
        <v>500</v>
      </c>
      <c r="C182" s="15" t="s">
        <v>501</v>
      </c>
      <c r="D182" s="5" t="s">
        <v>469</v>
      </c>
    </row>
    <row r="183" spans="1:4" x14ac:dyDescent="0.35">
      <c r="A183" s="5" t="s">
        <v>502</v>
      </c>
      <c r="B183" s="4" t="s">
        <v>500</v>
      </c>
      <c r="C183" s="15" t="s">
        <v>503</v>
      </c>
      <c r="D183" s="5" t="s">
        <v>469</v>
      </c>
    </row>
    <row r="184" spans="1:4" x14ac:dyDescent="0.35">
      <c r="A184" s="5" t="s">
        <v>502</v>
      </c>
      <c r="B184" s="4" t="s">
        <v>504</v>
      </c>
      <c r="C184" s="15" t="s">
        <v>505</v>
      </c>
      <c r="D184" s="5" t="s">
        <v>469</v>
      </c>
    </row>
    <row r="185" spans="1:4" x14ac:dyDescent="0.35">
      <c r="B185" s="4" t="s">
        <v>512</v>
      </c>
      <c r="C185" s="15" t="s">
        <v>507</v>
      </c>
      <c r="D185" s="5" t="s">
        <v>513</v>
      </c>
    </row>
    <row r="186" spans="1:4" x14ac:dyDescent="0.35">
      <c r="B186" s="4" t="s">
        <v>512</v>
      </c>
      <c r="C186" s="15" t="s">
        <v>508</v>
      </c>
      <c r="D186" s="5" t="s">
        <v>513</v>
      </c>
    </row>
    <row r="187" spans="1:4" x14ac:dyDescent="0.35">
      <c r="B187" s="4" t="s">
        <v>512</v>
      </c>
      <c r="C187" s="15" t="s">
        <v>509</v>
      </c>
      <c r="D187" s="5" t="s">
        <v>513</v>
      </c>
    </row>
    <row r="188" spans="1:4" x14ac:dyDescent="0.35">
      <c r="B188" s="4" t="s">
        <v>512</v>
      </c>
      <c r="C188" s="15" t="s">
        <v>510</v>
      </c>
      <c r="D188" s="5" t="s">
        <v>513</v>
      </c>
    </row>
    <row r="189" spans="1:4" x14ac:dyDescent="0.35">
      <c r="B189" s="4" t="s">
        <v>512</v>
      </c>
      <c r="C189" s="15" t="s">
        <v>511</v>
      </c>
      <c r="D189" s="5" t="s">
        <v>513</v>
      </c>
    </row>
    <row r="190" spans="1:4" x14ac:dyDescent="0.35">
      <c r="B190" s="4">
        <v>1.1000000000000001</v>
      </c>
      <c r="C190" s="15" t="s">
        <v>514</v>
      </c>
      <c r="D190" s="5" t="s">
        <v>513</v>
      </c>
    </row>
    <row r="191" spans="1:4" x14ac:dyDescent="0.35">
      <c r="B191" s="4"/>
    </row>
    <row r="192" spans="1:4" x14ac:dyDescent="0.35">
      <c r="B192" s="4" t="s">
        <v>515</v>
      </c>
      <c r="C192" s="15" t="s">
        <v>516</v>
      </c>
      <c r="D192" s="5" t="s">
        <v>469</v>
      </c>
    </row>
    <row r="193" spans="2:4" x14ac:dyDescent="0.35">
      <c r="B193" s="4" t="s">
        <v>515</v>
      </c>
      <c r="C193" s="15" t="s">
        <v>517</v>
      </c>
      <c r="D193" s="5" t="s">
        <v>469</v>
      </c>
    </row>
    <row r="194" spans="2:4" x14ac:dyDescent="0.35">
      <c r="B194" s="4" t="s">
        <v>515</v>
      </c>
      <c r="C194" s="15" t="s">
        <v>518</v>
      </c>
      <c r="D194" s="5" t="s">
        <v>469</v>
      </c>
    </row>
    <row r="195" spans="2:4" x14ac:dyDescent="0.35">
      <c r="B195" s="4" t="s">
        <v>515</v>
      </c>
      <c r="C195" s="15" t="s">
        <v>519</v>
      </c>
      <c r="D195" s="5" t="s">
        <v>469</v>
      </c>
    </row>
    <row r="196" spans="2:4" x14ac:dyDescent="0.35">
      <c r="B196" s="4" t="s">
        <v>515</v>
      </c>
      <c r="C196" s="15" t="s">
        <v>520</v>
      </c>
      <c r="D196" s="5" t="s">
        <v>469</v>
      </c>
    </row>
    <row r="197" spans="2:4" x14ac:dyDescent="0.35">
      <c r="B197" s="4" t="s">
        <v>515</v>
      </c>
      <c r="C197" s="15" t="s">
        <v>544</v>
      </c>
      <c r="D197" s="5" t="s">
        <v>469</v>
      </c>
    </row>
    <row r="198" spans="2:4" x14ac:dyDescent="0.35">
      <c r="B198" s="4" t="s">
        <v>515</v>
      </c>
      <c r="C198" s="15" t="s">
        <v>545</v>
      </c>
      <c r="D198" s="5" t="s">
        <v>469</v>
      </c>
    </row>
    <row r="199" spans="2:4" x14ac:dyDescent="0.35">
      <c r="B199" s="4" t="s">
        <v>515</v>
      </c>
      <c r="C199" s="15" t="s">
        <v>546</v>
      </c>
      <c r="D199" s="5" t="s">
        <v>469</v>
      </c>
    </row>
    <row r="200" spans="2:4" x14ac:dyDescent="0.35">
      <c r="B200" s="4" t="s">
        <v>515</v>
      </c>
      <c r="C200" s="15" t="s">
        <v>547</v>
      </c>
      <c r="D200" s="5" t="s">
        <v>469</v>
      </c>
    </row>
    <row r="201" spans="2:4" x14ac:dyDescent="0.35">
      <c r="B201" s="4" t="s">
        <v>515</v>
      </c>
      <c r="C201" s="15" t="s">
        <v>548</v>
      </c>
      <c r="D201" s="5" t="s">
        <v>469</v>
      </c>
    </row>
    <row r="202" spans="2:4" x14ac:dyDescent="0.35">
      <c r="B202" s="4" t="s">
        <v>515</v>
      </c>
      <c r="C202" s="15" t="s">
        <v>550</v>
      </c>
      <c r="D202" s="5" t="s">
        <v>549</v>
      </c>
    </row>
    <row r="203" spans="2:4" ht="29" x14ac:dyDescent="0.35">
      <c r="B203" s="4" t="s">
        <v>551</v>
      </c>
      <c r="C203" s="15" t="s">
        <v>552</v>
      </c>
      <c r="D203" s="5" t="s">
        <v>513</v>
      </c>
    </row>
    <row r="204" spans="2:4" x14ac:dyDescent="0.35">
      <c r="B204" s="4" t="s">
        <v>551</v>
      </c>
      <c r="C204" s="15" t="s">
        <v>553</v>
      </c>
      <c r="D204" s="5" t="s">
        <v>513</v>
      </c>
    </row>
    <row r="205" spans="2:4" x14ac:dyDescent="0.35">
      <c r="B205" s="4" t="s">
        <v>554</v>
      </c>
      <c r="C205" s="15" t="s">
        <v>595</v>
      </c>
      <c r="D205" s="5" t="s">
        <v>469</v>
      </c>
    </row>
    <row r="206" spans="2:4" x14ac:dyDescent="0.35">
      <c r="B206" s="4" t="s">
        <v>554</v>
      </c>
      <c r="C206" s="15" t="s">
        <v>596</v>
      </c>
      <c r="D206" s="5" t="s">
        <v>469</v>
      </c>
    </row>
    <row r="207" spans="2:4" x14ac:dyDescent="0.35">
      <c r="B207" s="4" t="s">
        <v>554</v>
      </c>
      <c r="C207" s="15" t="s">
        <v>597</v>
      </c>
      <c r="D207" s="5" t="s">
        <v>469</v>
      </c>
    </row>
    <row r="208" spans="2:4" x14ac:dyDescent="0.35">
      <c r="B208" s="4" t="s">
        <v>554</v>
      </c>
      <c r="C208" s="15" t="s">
        <v>601</v>
      </c>
      <c r="D208" s="5" t="s">
        <v>469</v>
      </c>
    </row>
    <row r="209" spans="2:4" x14ac:dyDescent="0.35">
      <c r="B209" s="4" t="s">
        <v>554</v>
      </c>
      <c r="C209" s="15" t="s">
        <v>605</v>
      </c>
      <c r="D209" s="5" t="s">
        <v>469</v>
      </c>
    </row>
    <row r="210" spans="2:4" x14ac:dyDescent="0.35">
      <c r="B210" s="4" t="s">
        <v>554</v>
      </c>
      <c r="C210" s="15" t="s">
        <v>606</v>
      </c>
      <c r="D210" s="5" t="s">
        <v>469</v>
      </c>
    </row>
    <row r="211" spans="2:4" x14ac:dyDescent="0.35">
      <c r="B211" s="4" t="s">
        <v>611</v>
      </c>
      <c r="C211" s="15" t="s">
        <v>612</v>
      </c>
      <c r="D211" s="5" t="s">
        <v>614</v>
      </c>
    </row>
    <row r="212" spans="2:4" x14ac:dyDescent="0.35">
      <c r="B212" s="4" t="s">
        <v>611</v>
      </c>
      <c r="C212" s="15" t="s">
        <v>613</v>
      </c>
      <c r="D212" s="5" t="s">
        <v>614</v>
      </c>
    </row>
    <row r="213" spans="2:4" x14ac:dyDescent="0.35">
      <c r="B213" s="4" t="s">
        <v>611</v>
      </c>
      <c r="C213" s="15" t="s">
        <v>630</v>
      </c>
      <c r="D213" s="5" t="s">
        <v>614</v>
      </c>
    </row>
    <row r="214" spans="2:4" x14ac:dyDescent="0.35">
      <c r="B214" s="4" t="s">
        <v>611</v>
      </c>
      <c r="C214" s="15" t="s">
        <v>637</v>
      </c>
      <c r="D214" s="5" t="s">
        <v>614</v>
      </c>
    </row>
    <row r="215" spans="2:4" x14ac:dyDescent="0.35">
      <c r="B215" s="4" t="s">
        <v>611</v>
      </c>
      <c r="C215" s="15" t="s">
        <v>631</v>
      </c>
      <c r="D215" s="5" t="s">
        <v>614</v>
      </c>
    </row>
    <row r="216" spans="2:4" x14ac:dyDescent="0.35">
      <c r="B216" s="4" t="s">
        <v>611</v>
      </c>
      <c r="C216" s="15" t="s">
        <v>615</v>
      </c>
      <c r="D216" s="5" t="s">
        <v>614</v>
      </c>
    </row>
    <row r="217" spans="2:4" x14ac:dyDescent="0.35">
      <c r="B217" s="4" t="s">
        <v>611</v>
      </c>
      <c r="C217" s="15" t="s">
        <v>616</v>
      </c>
      <c r="D217" s="5" t="s">
        <v>614</v>
      </c>
    </row>
    <row r="218" spans="2:4" x14ac:dyDescent="0.35">
      <c r="B218" s="4" t="s">
        <v>611</v>
      </c>
      <c r="C218" s="15" t="s">
        <v>621</v>
      </c>
      <c r="D218" s="5" t="s">
        <v>614</v>
      </c>
    </row>
    <row r="219" spans="2:4" x14ac:dyDescent="0.35">
      <c r="B219" s="4" t="s">
        <v>611</v>
      </c>
      <c r="C219" s="15" t="s">
        <v>617</v>
      </c>
      <c r="D219" s="5" t="s">
        <v>614</v>
      </c>
    </row>
    <row r="220" spans="2:4" x14ac:dyDescent="0.35">
      <c r="B220" s="4" t="s">
        <v>611</v>
      </c>
      <c r="C220" s="15" t="s">
        <v>618</v>
      </c>
      <c r="D220" s="5" t="s">
        <v>614</v>
      </c>
    </row>
    <row r="221" spans="2:4" x14ac:dyDescent="0.35">
      <c r="B221" s="4" t="s">
        <v>611</v>
      </c>
      <c r="C221" s="15" t="s">
        <v>619</v>
      </c>
      <c r="D221" s="5" t="s">
        <v>614</v>
      </c>
    </row>
    <row r="222" spans="2:4" x14ac:dyDescent="0.35">
      <c r="B222" s="4" t="s">
        <v>611</v>
      </c>
      <c r="C222" s="15" t="s">
        <v>620</v>
      </c>
      <c r="D222" s="5" t="s">
        <v>614</v>
      </c>
    </row>
    <row r="223" spans="2:4" x14ac:dyDescent="0.35">
      <c r="B223" s="4" t="s">
        <v>611</v>
      </c>
      <c r="C223" s="15" t="s">
        <v>622</v>
      </c>
      <c r="D223" s="5" t="s">
        <v>614</v>
      </c>
    </row>
    <row r="224" spans="2:4" x14ac:dyDescent="0.35">
      <c r="B224" s="4" t="s">
        <v>611</v>
      </c>
      <c r="C224" s="15" t="s">
        <v>623</v>
      </c>
      <c r="D224" s="5" t="s">
        <v>614</v>
      </c>
    </row>
    <row r="225" spans="2:4" x14ac:dyDescent="0.35">
      <c r="B225" s="4" t="s">
        <v>611</v>
      </c>
      <c r="C225" s="15" t="s">
        <v>624</v>
      </c>
      <c r="D225" s="5" t="s">
        <v>614</v>
      </c>
    </row>
    <row r="226" spans="2:4" x14ac:dyDescent="0.35">
      <c r="B226" s="4" t="s">
        <v>611</v>
      </c>
      <c r="C226" s="15" t="s">
        <v>625</v>
      </c>
      <c r="D226" s="5" t="s">
        <v>614</v>
      </c>
    </row>
    <row r="227" spans="2:4" x14ac:dyDescent="0.35">
      <c r="B227" s="5" t="s">
        <v>626</v>
      </c>
      <c r="C227" s="15" t="s">
        <v>627</v>
      </c>
      <c r="D227" s="5" t="s">
        <v>614</v>
      </c>
    </row>
    <row r="228" spans="2:4" x14ac:dyDescent="0.35">
      <c r="B228" s="5" t="s">
        <v>626</v>
      </c>
      <c r="C228" s="15" t="s">
        <v>628</v>
      </c>
      <c r="D228" s="5" t="s">
        <v>614</v>
      </c>
    </row>
    <row r="229" spans="2:4" x14ac:dyDescent="0.35">
      <c r="B229" s="5" t="s">
        <v>626</v>
      </c>
      <c r="C229" s="15" t="s">
        <v>629</v>
      </c>
      <c r="D229" s="5" t="s">
        <v>614</v>
      </c>
    </row>
    <row r="230" spans="2:4" x14ac:dyDescent="0.35">
      <c r="B230" s="5" t="s">
        <v>626</v>
      </c>
      <c r="C230" s="15" t="s">
        <v>633</v>
      </c>
      <c r="D230" s="5" t="s">
        <v>614</v>
      </c>
    </row>
    <row r="231" spans="2:4" x14ac:dyDescent="0.35">
      <c r="B231" s="5" t="s">
        <v>626</v>
      </c>
      <c r="C231" s="15" t="s">
        <v>634</v>
      </c>
      <c r="D231" s="5" t="s">
        <v>614</v>
      </c>
    </row>
    <row r="232" spans="2:4" x14ac:dyDescent="0.35">
      <c r="B232" s="5" t="s">
        <v>626</v>
      </c>
      <c r="C232" s="15" t="s">
        <v>635</v>
      </c>
      <c r="D232" s="5" t="s">
        <v>614</v>
      </c>
    </row>
    <row r="233" spans="2:4" x14ac:dyDescent="0.35">
      <c r="B233" s="5" t="s">
        <v>626</v>
      </c>
      <c r="C233" s="15" t="s">
        <v>636</v>
      </c>
      <c r="D233" s="5" t="s">
        <v>614</v>
      </c>
    </row>
    <row r="234" spans="2:4" x14ac:dyDescent="0.35">
      <c r="B234" s="5" t="s">
        <v>638</v>
      </c>
      <c r="C234" s="15" t="s">
        <v>639</v>
      </c>
      <c r="D234" s="5" t="s">
        <v>469</v>
      </c>
    </row>
    <row r="235" spans="2:4" x14ac:dyDescent="0.35">
      <c r="B235" s="5" t="s">
        <v>638</v>
      </c>
      <c r="C235" s="15" t="s">
        <v>640</v>
      </c>
      <c r="D235" s="5" t="s">
        <v>469</v>
      </c>
    </row>
    <row r="236" spans="2:4" x14ac:dyDescent="0.35">
      <c r="B236" s="5" t="s">
        <v>638</v>
      </c>
      <c r="C236" s="15" t="s">
        <v>641</v>
      </c>
      <c r="D236" s="5" t="s">
        <v>469</v>
      </c>
    </row>
    <row r="237" spans="2:4" x14ac:dyDescent="0.35">
      <c r="B237" s="5" t="s">
        <v>638</v>
      </c>
      <c r="C237" s="15" t="s">
        <v>643</v>
      </c>
      <c r="D237" s="5" t="s">
        <v>469</v>
      </c>
    </row>
    <row r="238" spans="2:4" x14ac:dyDescent="0.35">
      <c r="B238" s="5" t="s">
        <v>638</v>
      </c>
      <c r="C238" s="15" t="s">
        <v>644</v>
      </c>
      <c r="D238" s="5" t="s">
        <v>469</v>
      </c>
    </row>
    <row r="239" spans="2:4" x14ac:dyDescent="0.35">
      <c r="B239" s="5" t="s">
        <v>638</v>
      </c>
      <c r="C239" s="15" t="s">
        <v>645</v>
      </c>
      <c r="D239" s="5" t="s">
        <v>469</v>
      </c>
    </row>
    <row r="240" spans="2:4" x14ac:dyDescent="0.35">
      <c r="B240" s="5" t="s">
        <v>638</v>
      </c>
      <c r="C240" s="15" t="s">
        <v>646</v>
      </c>
      <c r="D240" s="5" t="s">
        <v>469</v>
      </c>
    </row>
    <row r="241" spans="2:4" x14ac:dyDescent="0.35">
      <c r="B241" s="5" t="s">
        <v>638</v>
      </c>
      <c r="C241" s="15" t="s">
        <v>647</v>
      </c>
      <c r="D241" s="5" t="s">
        <v>469</v>
      </c>
    </row>
    <row r="242" spans="2:4" x14ac:dyDescent="0.35">
      <c r="B242" s="5" t="s">
        <v>638</v>
      </c>
      <c r="C242" s="15" t="s">
        <v>648</v>
      </c>
      <c r="D242" s="5" t="s">
        <v>469</v>
      </c>
    </row>
    <row r="243" spans="2:4" x14ac:dyDescent="0.35">
      <c r="B243" s="5" t="s">
        <v>638</v>
      </c>
      <c r="C243" s="15" t="s">
        <v>649</v>
      </c>
      <c r="D243" s="5" t="s">
        <v>469</v>
      </c>
    </row>
    <row r="244" spans="2:4" x14ac:dyDescent="0.35">
      <c r="B244" s="5" t="s">
        <v>638</v>
      </c>
      <c r="C244" s="15" t="s">
        <v>654</v>
      </c>
      <c r="D244" s="5" t="s">
        <v>469</v>
      </c>
    </row>
    <row r="245" spans="2:4" x14ac:dyDescent="0.35">
      <c r="B245" s="5" t="s">
        <v>650</v>
      </c>
      <c r="C245" s="15" t="s">
        <v>651</v>
      </c>
      <c r="D245" s="5" t="s">
        <v>469</v>
      </c>
    </row>
    <row r="246" spans="2:4" x14ac:dyDescent="0.35">
      <c r="B246" s="5" t="s">
        <v>650</v>
      </c>
      <c r="C246" s="15" t="s">
        <v>652</v>
      </c>
      <c r="D246" s="5" t="s">
        <v>469</v>
      </c>
    </row>
    <row r="247" spans="2:4" x14ac:dyDescent="0.35">
      <c r="B247" s="5" t="s">
        <v>650</v>
      </c>
      <c r="C247" s="15" t="s">
        <v>653</v>
      </c>
      <c r="D247" s="5" t="s">
        <v>469</v>
      </c>
    </row>
    <row r="248" spans="2:4" x14ac:dyDescent="0.35">
      <c r="B248" s="5" t="s">
        <v>650</v>
      </c>
      <c r="C248" s="15" t="s">
        <v>656</v>
      </c>
      <c r="D248" s="5" t="s">
        <v>469</v>
      </c>
    </row>
    <row r="249" spans="2:4" x14ac:dyDescent="0.35">
      <c r="B249" s="5" t="s">
        <v>650</v>
      </c>
      <c r="C249" s="15" t="s">
        <v>657</v>
      </c>
      <c r="D249" s="5" t="s">
        <v>469</v>
      </c>
    </row>
    <row r="250" spans="2:4" x14ac:dyDescent="0.35">
      <c r="B250" s="5" t="s">
        <v>658</v>
      </c>
      <c r="C250" s="15" t="s">
        <v>659</v>
      </c>
      <c r="D250" s="5" t="s">
        <v>614</v>
      </c>
    </row>
    <row r="251" spans="2:4" x14ac:dyDescent="0.35">
      <c r="B251" s="5" t="s">
        <v>658</v>
      </c>
      <c r="C251" s="15" t="s">
        <v>660</v>
      </c>
      <c r="D251" s="5" t="s">
        <v>614</v>
      </c>
    </row>
    <row r="252" spans="2:4" x14ac:dyDescent="0.35">
      <c r="B252" s="5" t="s">
        <v>661</v>
      </c>
      <c r="C252" s="15" t="s">
        <v>662</v>
      </c>
      <c r="D252" s="5" t="s">
        <v>469</v>
      </c>
    </row>
    <row r="253" spans="2:4" x14ac:dyDescent="0.35">
      <c r="B253" s="5" t="s">
        <v>661</v>
      </c>
      <c r="C253" s="15" t="s">
        <v>663</v>
      </c>
      <c r="D253" s="5" t="s">
        <v>469</v>
      </c>
    </row>
    <row r="254" spans="2:4" x14ac:dyDescent="0.35">
      <c r="B254" s="5" t="s">
        <v>661</v>
      </c>
      <c r="C254" s="15" t="s">
        <v>665</v>
      </c>
      <c r="D254" s="5" t="s">
        <v>469</v>
      </c>
    </row>
    <row r="255" spans="2:4" x14ac:dyDescent="0.35">
      <c r="B255" s="5" t="s">
        <v>661</v>
      </c>
      <c r="C255" s="15" t="s">
        <v>666</v>
      </c>
      <c r="D255" s="5" t="s">
        <v>469</v>
      </c>
    </row>
    <row r="256" spans="2:4" x14ac:dyDescent="0.35">
      <c r="B256" s="5" t="s">
        <v>661</v>
      </c>
      <c r="C256" s="15" t="s">
        <v>667</v>
      </c>
      <c r="D256" s="5" t="s">
        <v>469</v>
      </c>
    </row>
    <row r="257" spans="2:4" x14ac:dyDescent="0.35">
      <c r="B257" s="5" t="s">
        <v>661</v>
      </c>
      <c r="C257" s="15" t="s">
        <v>668</v>
      </c>
      <c r="D257" s="5" t="s">
        <v>469</v>
      </c>
    </row>
    <row r="258" spans="2:4" x14ac:dyDescent="0.35">
      <c r="B258" s="5" t="s">
        <v>661</v>
      </c>
      <c r="C258" s="15" t="s">
        <v>669</v>
      </c>
      <c r="D258" s="5" t="s">
        <v>469</v>
      </c>
    </row>
    <row r="259" spans="2:4" x14ac:dyDescent="0.35">
      <c r="B259" s="5" t="s">
        <v>661</v>
      </c>
      <c r="C259" s="15" t="s">
        <v>670</v>
      </c>
      <c r="D259" s="5" t="s">
        <v>469</v>
      </c>
    </row>
    <row r="260" spans="2:4" x14ac:dyDescent="0.35">
      <c r="B260" s="5" t="s">
        <v>661</v>
      </c>
      <c r="C260" s="15" t="s">
        <v>671</v>
      </c>
      <c r="D260" s="5" t="s">
        <v>469</v>
      </c>
    </row>
    <row r="261" spans="2:4" x14ac:dyDescent="0.35">
      <c r="B261" s="5" t="s">
        <v>661</v>
      </c>
      <c r="C261" s="15" t="s">
        <v>672</v>
      </c>
      <c r="D261" s="5" t="s">
        <v>469</v>
      </c>
    </row>
    <row r="262" spans="2:4" x14ac:dyDescent="0.35">
      <c r="B262" s="5" t="s">
        <v>661</v>
      </c>
      <c r="C262" s="15" t="s">
        <v>673</v>
      </c>
      <c r="D262" s="5" t="s">
        <v>469</v>
      </c>
    </row>
    <row r="263" spans="2:4" x14ac:dyDescent="0.35">
      <c r="B263" s="5" t="s">
        <v>661</v>
      </c>
      <c r="C263" s="15" t="s">
        <v>675</v>
      </c>
      <c r="D263" s="5" t="s">
        <v>469</v>
      </c>
    </row>
    <row r="264" spans="2:4" x14ac:dyDescent="0.35">
      <c r="B264" s="5" t="s">
        <v>661</v>
      </c>
      <c r="C264" s="15" t="s">
        <v>676</v>
      </c>
      <c r="D264" s="5" t="s">
        <v>469</v>
      </c>
    </row>
    <row r="265" spans="2:4" x14ac:dyDescent="0.35">
      <c r="B265" s="5" t="s">
        <v>661</v>
      </c>
      <c r="C265" s="15" t="s">
        <v>677</v>
      </c>
      <c r="D265" s="5" t="s">
        <v>469</v>
      </c>
    </row>
    <row r="266" spans="2:4" x14ac:dyDescent="0.35">
      <c r="B266" s="5" t="s">
        <v>661</v>
      </c>
      <c r="C266" s="15" t="s">
        <v>678</v>
      </c>
      <c r="D266" s="5" t="s">
        <v>469</v>
      </c>
    </row>
    <row r="267" spans="2:4" x14ac:dyDescent="0.35">
      <c r="B267" s="5" t="s">
        <v>661</v>
      </c>
      <c r="C267" s="15" t="s">
        <v>687</v>
      </c>
      <c r="D267" s="5" t="s">
        <v>469</v>
      </c>
    </row>
    <row r="268" spans="2:4" x14ac:dyDescent="0.35">
      <c r="B268" s="5" t="s">
        <v>661</v>
      </c>
      <c r="C268" s="15" t="s">
        <v>688</v>
      </c>
      <c r="D268" s="5" t="s">
        <v>469</v>
      </c>
    </row>
    <row r="269" spans="2:4" x14ac:dyDescent="0.35">
      <c r="B269" s="5" t="s">
        <v>661</v>
      </c>
      <c r="C269" s="15" t="s">
        <v>689</v>
      </c>
      <c r="D269" s="5" t="s">
        <v>469</v>
      </c>
    </row>
    <row r="270" spans="2:4" x14ac:dyDescent="0.35">
      <c r="B270" s="5" t="s">
        <v>661</v>
      </c>
      <c r="C270" s="15" t="s">
        <v>690</v>
      </c>
      <c r="D270" s="5" t="s">
        <v>469</v>
      </c>
    </row>
    <row r="271" spans="2:4" x14ac:dyDescent="0.35">
      <c r="B271" s="5" t="s">
        <v>661</v>
      </c>
      <c r="C271" s="15" t="s">
        <v>691</v>
      </c>
      <c r="D271" s="5" t="s">
        <v>469</v>
      </c>
    </row>
    <row r="272" spans="2:4" x14ac:dyDescent="0.35">
      <c r="B272" s="5" t="s">
        <v>695</v>
      </c>
      <c r="C272" s="15" t="s">
        <v>697</v>
      </c>
      <c r="D272" s="5" t="s">
        <v>614</v>
      </c>
    </row>
    <row r="273" spans="2:4" x14ac:dyDescent="0.35">
      <c r="B273" s="5" t="s">
        <v>695</v>
      </c>
      <c r="C273" s="15" t="s">
        <v>698</v>
      </c>
      <c r="D273" s="5" t="s">
        <v>614</v>
      </c>
    </row>
    <row r="274" spans="2:4" x14ac:dyDescent="0.35">
      <c r="B274" s="5" t="s">
        <v>699</v>
      </c>
      <c r="C274" s="15" t="s">
        <v>700</v>
      </c>
      <c r="D274" s="5" t="s">
        <v>469</v>
      </c>
    </row>
    <row r="275" spans="2:4" x14ac:dyDescent="0.35">
      <c r="B275" s="5" t="s">
        <v>699</v>
      </c>
      <c r="C275" s="15" t="s">
        <v>701</v>
      </c>
      <c r="D275" s="5" t="s">
        <v>469</v>
      </c>
    </row>
    <row r="276" spans="2:4" x14ac:dyDescent="0.35">
      <c r="B276" s="5" t="s">
        <v>699</v>
      </c>
      <c r="C276" s="15" t="s">
        <v>704</v>
      </c>
      <c r="D276" s="5" t="s">
        <v>469</v>
      </c>
    </row>
    <row r="277" spans="2:4" x14ac:dyDescent="0.35">
      <c r="B277" s="5" t="s">
        <v>699</v>
      </c>
      <c r="C277" s="15" t="s">
        <v>705</v>
      </c>
      <c r="D277" s="5" t="s">
        <v>469</v>
      </c>
    </row>
    <row r="278" spans="2:4" x14ac:dyDescent="0.35">
      <c r="B278" s="5" t="s">
        <v>699</v>
      </c>
      <c r="C278" s="15" t="s">
        <v>706</v>
      </c>
      <c r="D278" s="5" t="s">
        <v>469</v>
      </c>
    </row>
    <row r="279" spans="2:4" x14ac:dyDescent="0.35">
      <c r="B279" s="5" t="s">
        <v>699</v>
      </c>
      <c r="C279" s="15" t="s">
        <v>707</v>
      </c>
      <c r="D279" s="5" t="s">
        <v>469</v>
      </c>
    </row>
    <row r="280" spans="2:4" x14ac:dyDescent="0.35">
      <c r="B280" s="5" t="s">
        <v>699</v>
      </c>
      <c r="C280" s="15" t="s">
        <v>708</v>
      </c>
      <c r="D280" s="5" t="s">
        <v>469</v>
      </c>
    </row>
    <row r="281" spans="2:4" x14ac:dyDescent="0.35">
      <c r="B281" s="5" t="s">
        <v>699</v>
      </c>
      <c r="C281" s="15" t="s">
        <v>709</v>
      </c>
      <c r="D281" s="5" t="s">
        <v>469</v>
      </c>
    </row>
    <row r="282" spans="2:4" x14ac:dyDescent="0.35">
      <c r="B282" s="5" t="s">
        <v>699</v>
      </c>
      <c r="C282" s="15" t="s">
        <v>702</v>
      </c>
      <c r="D282" s="5" t="s">
        <v>469</v>
      </c>
    </row>
    <row r="283" spans="2:4" x14ac:dyDescent="0.35">
      <c r="B283" s="5" t="s">
        <v>699</v>
      </c>
      <c r="C283" s="15" t="s">
        <v>703</v>
      </c>
      <c r="D283" s="5" t="s">
        <v>469</v>
      </c>
    </row>
    <row r="284" spans="2:4" x14ac:dyDescent="0.35">
      <c r="B284" s="5" t="s">
        <v>699</v>
      </c>
      <c r="C284" s="15" t="s">
        <v>710</v>
      </c>
      <c r="D284" s="5" t="s">
        <v>469</v>
      </c>
    </row>
    <row r="285" spans="2:4" x14ac:dyDescent="0.35">
      <c r="B285" s="5" t="s">
        <v>699</v>
      </c>
      <c r="C285" s="15" t="s">
        <v>711</v>
      </c>
      <c r="D285" s="5" t="s">
        <v>469</v>
      </c>
    </row>
    <row r="286" spans="2:4" x14ac:dyDescent="0.35">
      <c r="B286" s="5" t="s">
        <v>699</v>
      </c>
      <c r="C286" s="15" t="s">
        <v>712</v>
      </c>
      <c r="D286" s="5" t="s">
        <v>469</v>
      </c>
    </row>
    <row r="287" spans="2:4" x14ac:dyDescent="0.35">
      <c r="B287" s="5" t="s">
        <v>699</v>
      </c>
      <c r="C287" s="15" t="s">
        <v>713</v>
      </c>
      <c r="D287" s="5" t="s">
        <v>469</v>
      </c>
    </row>
    <row r="288" spans="2:4" x14ac:dyDescent="0.35">
      <c r="B288" s="5" t="s">
        <v>699</v>
      </c>
      <c r="C288" s="15" t="s">
        <v>714</v>
      </c>
      <c r="D288" s="5" t="s">
        <v>469</v>
      </c>
    </row>
    <row r="289" spans="2:11" x14ac:dyDescent="0.35">
      <c r="B289" s="5" t="s">
        <v>699</v>
      </c>
      <c r="C289" s="15" t="s">
        <v>715</v>
      </c>
      <c r="D289" s="5" t="s">
        <v>469</v>
      </c>
    </row>
    <row r="290" spans="2:11" x14ac:dyDescent="0.35">
      <c r="B290" s="5" t="s">
        <v>699</v>
      </c>
      <c r="C290" s="15" t="s">
        <v>716</v>
      </c>
      <c r="D290" s="5" t="s">
        <v>469</v>
      </c>
    </row>
    <row r="291" spans="2:11" x14ac:dyDescent="0.35">
      <c r="B291" s="5" t="s">
        <v>699</v>
      </c>
      <c r="C291" s="15" t="s">
        <v>717</v>
      </c>
      <c r="D291" s="5" t="s">
        <v>469</v>
      </c>
    </row>
    <row r="292" spans="2:11" x14ac:dyDescent="0.35">
      <c r="B292" s="5" t="s">
        <v>699</v>
      </c>
      <c r="C292" s="15" t="s">
        <v>718</v>
      </c>
      <c r="D292" s="5" t="s">
        <v>469</v>
      </c>
    </row>
    <row r="293" spans="2:11" x14ac:dyDescent="0.35">
      <c r="B293" s="5" t="s">
        <v>699</v>
      </c>
      <c r="C293" s="15" t="s">
        <v>719</v>
      </c>
      <c r="D293" s="5" t="s">
        <v>469</v>
      </c>
    </row>
    <row r="294" spans="2:11" x14ac:dyDescent="0.35">
      <c r="B294" s="5" t="s">
        <v>699</v>
      </c>
      <c r="C294" s="15" t="s">
        <v>720</v>
      </c>
      <c r="D294" s="5" t="s">
        <v>469</v>
      </c>
    </row>
    <row r="295" spans="2:11" x14ac:dyDescent="0.35">
      <c r="B295" s="5" t="s">
        <v>721</v>
      </c>
      <c r="C295" s="15" t="s">
        <v>722</v>
      </c>
      <c r="D295" s="5" t="s">
        <v>469</v>
      </c>
    </row>
    <row r="296" spans="2:11" x14ac:dyDescent="0.35">
      <c r="B296" s="5" t="s">
        <v>721</v>
      </c>
      <c r="C296" s="15" t="s">
        <v>723</v>
      </c>
      <c r="D296" s="5" t="s">
        <v>469</v>
      </c>
    </row>
    <row r="297" spans="2:11" x14ac:dyDescent="0.35">
      <c r="B297" s="5" t="s">
        <v>721</v>
      </c>
      <c r="C297" s="15" t="s">
        <v>724</v>
      </c>
      <c r="D297" s="5" t="s">
        <v>469</v>
      </c>
    </row>
    <row r="298" spans="2:11" x14ac:dyDescent="0.35">
      <c r="B298" s="5" t="s">
        <v>721</v>
      </c>
      <c r="C298" s="15" t="s">
        <v>725</v>
      </c>
      <c r="D298" s="5" t="s">
        <v>469</v>
      </c>
    </row>
    <row r="299" spans="2:11" x14ac:dyDescent="0.35">
      <c r="B299" s="5" t="s">
        <v>721</v>
      </c>
      <c r="C299" s="15" t="s">
        <v>726</v>
      </c>
      <c r="D299" s="5" t="s">
        <v>469</v>
      </c>
    </row>
    <row r="300" spans="2:11" ht="52.5" customHeight="1" x14ac:dyDescent="0.35">
      <c r="B300" s="5" t="s">
        <v>729</v>
      </c>
      <c r="C300" s="242" t="s">
        <v>730</v>
      </c>
      <c r="D300" s="5" t="s">
        <v>469</v>
      </c>
      <c r="E300" s="243"/>
      <c r="F300" s="243"/>
      <c r="G300" s="243"/>
      <c r="H300" s="243"/>
      <c r="I300" s="243"/>
      <c r="J300" s="243"/>
      <c r="K300" s="243"/>
    </row>
    <row r="301" spans="2:11" x14ac:dyDescent="0.35">
      <c r="B301" s="5" t="s">
        <v>729</v>
      </c>
      <c r="C301" s="15" t="s">
        <v>735</v>
      </c>
      <c r="D301" s="5" t="s">
        <v>469</v>
      </c>
    </row>
    <row r="302" spans="2:11" x14ac:dyDescent="0.35">
      <c r="B302" s="5" t="s">
        <v>729</v>
      </c>
      <c r="C302" s="15" t="s">
        <v>736</v>
      </c>
      <c r="D302" s="5" t="s">
        <v>469</v>
      </c>
    </row>
    <row r="303" spans="2:11" x14ac:dyDescent="0.35">
      <c r="B303" s="5" t="s">
        <v>729</v>
      </c>
      <c r="C303" s="15" t="s">
        <v>737</v>
      </c>
      <c r="D303" s="5" t="s">
        <v>469</v>
      </c>
    </row>
    <row r="304" spans="2:11" x14ac:dyDescent="0.35">
      <c r="B304" s="5" t="s">
        <v>729</v>
      </c>
      <c r="C304" s="15" t="s">
        <v>738</v>
      </c>
      <c r="D304" s="5" t="s">
        <v>469</v>
      </c>
    </row>
    <row r="305" spans="2:4" x14ac:dyDescent="0.35">
      <c r="B305" s="5" t="s">
        <v>729</v>
      </c>
      <c r="C305" s="15" t="s">
        <v>739</v>
      </c>
      <c r="D305" s="5" t="s">
        <v>469</v>
      </c>
    </row>
    <row r="306" spans="2:4" x14ac:dyDescent="0.35">
      <c r="B306" s="5" t="s">
        <v>729</v>
      </c>
      <c r="C306" s="15" t="s">
        <v>740</v>
      </c>
      <c r="D306" s="5" t="s">
        <v>469</v>
      </c>
    </row>
    <row r="307" spans="2:4" x14ac:dyDescent="0.35">
      <c r="B307" s="5" t="s">
        <v>729</v>
      </c>
      <c r="C307" s="15" t="s">
        <v>741</v>
      </c>
      <c r="D307" s="5" t="s">
        <v>469</v>
      </c>
    </row>
    <row r="308" spans="2:4" x14ac:dyDescent="0.35">
      <c r="B308" s="5" t="s">
        <v>729</v>
      </c>
      <c r="C308" s="15" t="s">
        <v>742</v>
      </c>
      <c r="D308" s="5" t="s">
        <v>469</v>
      </c>
    </row>
    <row r="309" spans="2:4" x14ac:dyDescent="0.35">
      <c r="B309" s="5" t="s">
        <v>747</v>
      </c>
      <c r="C309" s="15" t="s">
        <v>748</v>
      </c>
      <c r="D309" s="5" t="s">
        <v>469</v>
      </c>
    </row>
    <row r="310" spans="2:4" x14ac:dyDescent="0.35">
      <c r="B310" s="5" t="s">
        <v>749</v>
      </c>
      <c r="C310" s="15" t="s">
        <v>750</v>
      </c>
      <c r="D310" s="5" t="s">
        <v>469</v>
      </c>
    </row>
    <row r="311" spans="2:4" x14ac:dyDescent="0.35">
      <c r="B311" s="5" t="s">
        <v>754</v>
      </c>
      <c r="C311" s="15" t="s">
        <v>755</v>
      </c>
      <c r="D311" s="5" t="s">
        <v>469</v>
      </c>
    </row>
    <row r="312" spans="2:4" x14ac:dyDescent="0.35">
      <c r="B312" s="5" t="s">
        <v>754</v>
      </c>
      <c r="C312" s="15" t="s">
        <v>756</v>
      </c>
      <c r="D312" s="5" t="s">
        <v>469</v>
      </c>
    </row>
    <row r="313" spans="2:4" x14ac:dyDescent="0.35">
      <c r="B313" s="5" t="s">
        <v>754</v>
      </c>
      <c r="C313" s="15" t="s">
        <v>757</v>
      </c>
      <c r="D313" s="5" t="s">
        <v>469</v>
      </c>
    </row>
    <row r="314" spans="2:4" x14ac:dyDescent="0.35">
      <c r="B314" s="5" t="s">
        <v>754</v>
      </c>
      <c r="C314" s="15" t="s">
        <v>758</v>
      </c>
      <c r="D314" s="5" t="s">
        <v>469</v>
      </c>
    </row>
    <row r="316" spans="2:4" x14ac:dyDescent="0.35">
      <c r="B316" s="5" t="s">
        <v>759</v>
      </c>
      <c r="C316" s="15" t="s">
        <v>760</v>
      </c>
      <c r="D316" s="5" t="s">
        <v>469</v>
      </c>
    </row>
    <row r="317" spans="2:4" x14ac:dyDescent="0.35">
      <c r="B317" s="5" t="s">
        <v>759</v>
      </c>
      <c r="C317" s="15" t="s">
        <v>761</v>
      </c>
      <c r="D317" s="5" t="s">
        <v>469</v>
      </c>
    </row>
    <row r="318" spans="2:4" x14ac:dyDescent="0.35">
      <c r="B318" s="5" t="s">
        <v>759</v>
      </c>
      <c r="C318" s="15" t="s">
        <v>763</v>
      </c>
    </row>
    <row r="319" spans="2:4" x14ac:dyDescent="0.35">
      <c r="B319" s="5" t="s">
        <v>759</v>
      </c>
      <c r="C319" s="15" t="s">
        <v>764</v>
      </c>
    </row>
    <row r="321" spans="1:4" x14ac:dyDescent="0.35">
      <c r="B321" s="5" t="s">
        <v>765</v>
      </c>
      <c r="C321" s="15" t="s">
        <v>766</v>
      </c>
      <c r="D321" s="5" t="s">
        <v>469</v>
      </c>
    </row>
    <row r="323" spans="1:4" x14ac:dyDescent="0.35">
      <c r="B323" s="5" t="s">
        <v>786</v>
      </c>
      <c r="C323" s="15" t="s">
        <v>787</v>
      </c>
      <c r="D323" s="5" t="s">
        <v>469</v>
      </c>
    </row>
    <row r="324" spans="1:4" x14ac:dyDescent="0.35">
      <c r="B324" s="5" t="s">
        <v>786</v>
      </c>
      <c r="C324" s="15" t="s">
        <v>788</v>
      </c>
      <c r="D324" s="5" t="s">
        <v>469</v>
      </c>
    </row>
    <row r="325" spans="1:4" x14ac:dyDescent="0.35">
      <c r="C325" s="15" t="s">
        <v>789</v>
      </c>
      <c r="D325" s="5" t="s">
        <v>469</v>
      </c>
    </row>
    <row r="326" spans="1:4" x14ac:dyDescent="0.35">
      <c r="B326" s="5" t="s">
        <v>790</v>
      </c>
      <c r="C326" s="15" t="s">
        <v>791</v>
      </c>
      <c r="D326" s="5" t="s">
        <v>469</v>
      </c>
    </row>
    <row r="327" spans="1:4" x14ac:dyDescent="0.35">
      <c r="B327" s="5" t="s">
        <v>790</v>
      </c>
      <c r="C327" s="15" t="s">
        <v>792</v>
      </c>
      <c r="D327" s="5" t="s">
        <v>469</v>
      </c>
    </row>
    <row r="329" spans="1:4" x14ac:dyDescent="0.35">
      <c r="B329" s="5" t="s">
        <v>793</v>
      </c>
      <c r="C329" s="15" t="s">
        <v>794</v>
      </c>
      <c r="D329" s="5" t="s">
        <v>469</v>
      </c>
    </row>
    <row r="331" spans="1:4" x14ac:dyDescent="0.35">
      <c r="A331" s="5" t="s">
        <v>797</v>
      </c>
      <c r="B331" s="5" t="s">
        <v>795</v>
      </c>
      <c r="C331" s="15" t="s">
        <v>796</v>
      </c>
      <c r="D331" s="5" t="s">
        <v>513</v>
      </c>
    </row>
    <row r="332" spans="1:4" x14ac:dyDescent="0.35">
      <c r="A332" s="5" t="s">
        <v>797</v>
      </c>
      <c r="B332" s="5" t="s">
        <v>795</v>
      </c>
      <c r="C332" s="15" t="s">
        <v>798</v>
      </c>
      <c r="D332" s="5" t="s">
        <v>513</v>
      </c>
    </row>
    <row r="333" spans="1:4" x14ac:dyDescent="0.35">
      <c r="A333" s="5" t="s">
        <v>797</v>
      </c>
      <c r="B333" s="5" t="s">
        <v>795</v>
      </c>
      <c r="C333" s="15" t="s">
        <v>799</v>
      </c>
      <c r="D333" s="5" t="s">
        <v>513</v>
      </c>
    </row>
    <row r="334" spans="1:4" x14ac:dyDescent="0.35">
      <c r="A334" s="5" t="s">
        <v>797</v>
      </c>
      <c r="B334" s="5" t="s">
        <v>795</v>
      </c>
      <c r="C334" s="15" t="s">
        <v>800</v>
      </c>
      <c r="D334" s="5" t="s">
        <v>513</v>
      </c>
    </row>
    <row r="335" spans="1:4" x14ac:dyDescent="0.35">
      <c r="A335" s="5" t="s">
        <v>797</v>
      </c>
      <c r="B335" s="5" t="s">
        <v>795</v>
      </c>
      <c r="C335" s="15" t="s">
        <v>804</v>
      </c>
      <c r="D335" s="5" t="s">
        <v>513</v>
      </c>
    </row>
    <row r="336" spans="1:4" x14ac:dyDescent="0.35">
      <c r="A336" s="5" t="s">
        <v>797</v>
      </c>
      <c r="B336" s="5" t="s">
        <v>795</v>
      </c>
      <c r="C336" s="15" t="s">
        <v>806</v>
      </c>
      <c r="D336" s="5" t="s">
        <v>513</v>
      </c>
    </row>
    <row r="337" spans="1:4" x14ac:dyDescent="0.35">
      <c r="A337" s="5" t="s">
        <v>797</v>
      </c>
      <c r="B337" s="5" t="s">
        <v>795</v>
      </c>
      <c r="C337" s="15" t="s">
        <v>809</v>
      </c>
      <c r="D337" s="5" t="s">
        <v>513</v>
      </c>
    </row>
    <row r="338" spans="1:4" x14ac:dyDescent="0.35">
      <c r="A338" s="5" t="s">
        <v>797</v>
      </c>
      <c r="B338" s="5" t="s">
        <v>795</v>
      </c>
      <c r="C338" s="15" t="s">
        <v>811</v>
      </c>
      <c r="D338" s="5" t="s">
        <v>513</v>
      </c>
    </row>
    <row r="339" spans="1:4" ht="29" x14ac:dyDescent="0.35">
      <c r="A339" s="5" t="s">
        <v>797</v>
      </c>
      <c r="B339" s="5" t="s">
        <v>795</v>
      </c>
      <c r="C339" s="15" t="s">
        <v>812</v>
      </c>
      <c r="D339" s="5" t="s">
        <v>513</v>
      </c>
    </row>
    <row r="340" spans="1:4" x14ac:dyDescent="0.35">
      <c r="A340" s="5" t="s">
        <v>797</v>
      </c>
      <c r="B340" s="5" t="s">
        <v>795</v>
      </c>
      <c r="C340" s="15" t="s">
        <v>814</v>
      </c>
      <c r="D340" s="5" t="s">
        <v>513</v>
      </c>
    </row>
    <row r="341" spans="1:4" x14ac:dyDescent="0.35">
      <c r="A341" s="5" t="s">
        <v>826</v>
      </c>
      <c r="B341" s="5" t="s">
        <v>827</v>
      </c>
      <c r="C341" s="15" t="s">
        <v>818</v>
      </c>
      <c r="D341" s="5" t="s">
        <v>513</v>
      </c>
    </row>
    <row r="342" spans="1:4" x14ac:dyDescent="0.35">
      <c r="A342" s="5" t="s">
        <v>826</v>
      </c>
      <c r="B342" s="5" t="s">
        <v>827</v>
      </c>
      <c r="C342" s="15" t="s">
        <v>819</v>
      </c>
      <c r="D342" s="5" t="s">
        <v>513</v>
      </c>
    </row>
    <row r="343" spans="1:4" x14ac:dyDescent="0.35">
      <c r="A343" s="5" t="s">
        <v>826</v>
      </c>
      <c r="B343" s="5" t="s">
        <v>827</v>
      </c>
      <c r="C343" s="15" t="s">
        <v>821</v>
      </c>
      <c r="D343" s="5" t="s">
        <v>513</v>
      </c>
    </row>
    <row r="344" spans="1:4" x14ac:dyDescent="0.35">
      <c r="A344" s="5" t="s">
        <v>837</v>
      </c>
      <c r="B344" s="5" t="s">
        <v>828</v>
      </c>
      <c r="C344" s="15" t="s">
        <v>829</v>
      </c>
      <c r="D344" s="5" t="s">
        <v>513</v>
      </c>
    </row>
    <row r="345" spans="1:4" x14ac:dyDescent="0.35">
      <c r="A345" s="5" t="s">
        <v>837</v>
      </c>
      <c r="B345" s="5" t="s">
        <v>838</v>
      </c>
      <c r="C345" s="15" t="s">
        <v>830</v>
      </c>
      <c r="D345" s="5" t="s">
        <v>513</v>
      </c>
    </row>
    <row r="346" spans="1:4" x14ac:dyDescent="0.35">
      <c r="A346" s="5" t="s">
        <v>837</v>
      </c>
      <c r="B346" s="5" t="s">
        <v>838</v>
      </c>
      <c r="C346" s="15" t="s">
        <v>831</v>
      </c>
      <c r="D346" s="5" t="s">
        <v>513</v>
      </c>
    </row>
    <row r="347" spans="1:4" x14ac:dyDescent="0.35">
      <c r="A347" s="5" t="s">
        <v>837</v>
      </c>
      <c r="B347" s="5" t="s">
        <v>838</v>
      </c>
      <c r="C347" s="15" t="s">
        <v>832</v>
      </c>
      <c r="D347" s="5" t="s">
        <v>513</v>
      </c>
    </row>
    <row r="348" spans="1:4" x14ac:dyDescent="0.35">
      <c r="A348" s="5" t="s">
        <v>837</v>
      </c>
      <c r="B348" s="5" t="s">
        <v>838</v>
      </c>
      <c r="C348" s="15" t="s">
        <v>833</v>
      </c>
      <c r="D348" s="5" t="s">
        <v>513</v>
      </c>
    </row>
    <row r="349" spans="1:4" x14ac:dyDescent="0.35">
      <c r="A349" s="5" t="s">
        <v>837</v>
      </c>
      <c r="B349" s="5" t="s">
        <v>838</v>
      </c>
      <c r="C349" s="15" t="s">
        <v>847</v>
      </c>
      <c r="D349" s="5" t="s">
        <v>513</v>
      </c>
    </row>
    <row r="350" spans="1:4" x14ac:dyDescent="0.35">
      <c r="A350" s="5" t="s">
        <v>837</v>
      </c>
      <c r="B350" s="5" t="s">
        <v>838</v>
      </c>
      <c r="C350" s="15" t="s">
        <v>834</v>
      </c>
      <c r="D350" s="5" t="s">
        <v>513</v>
      </c>
    </row>
    <row r="351" spans="1:4" x14ac:dyDescent="0.35">
      <c r="A351" s="5" t="s">
        <v>837</v>
      </c>
      <c r="B351" s="5" t="s">
        <v>838</v>
      </c>
      <c r="C351" s="15" t="s">
        <v>835</v>
      </c>
      <c r="D351" s="5" t="s">
        <v>513</v>
      </c>
    </row>
    <row r="352" spans="1:4" x14ac:dyDescent="0.35">
      <c r="A352" s="5" t="s">
        <v>837</v>
      </c>
      <c r="B352" s="5" t="s">
        <v>838</v>
      </c>
      <c r="C352" s="15" t="s">
        <v>836</v>
      </c>
      <c r="D352" s="5" t="s">
        <v>513</v>
      </c>
    </row>
    <row r="353" spans="1:4" x14ac:dyDescent="0.35">
      <c r="A353" s="5" t="s">
        <v>837</v>
      </c>
      <c r="B353" s="5" t="s">
        <v>838</v>
      </c>
      <c r="C353" s="15" t="s">
        <v>841</v>
      </c>
      <c r="D353" s="5" t="s">
        <v>513</v>
      </c>
    </row>
    <row r="354" spans="1:4" x14ac:dyDescent="0.35">
      <c r="A354" s="5" t="s">
        <v>837</v>
      </c>
      <c r="B354" s="5" t="s">
        <v>838</v>
      </c>
      <c r="C354" s="15" t="s">
        <v>842</v>
      </c>
      <c r="D354" s="5" t="s">
        <v>513</v>
      </c>
    </row>
    <row r="355" spans="1:4" x14ac:dyDescent="0.35">
      <c r="A355" s="5" t="s">
        <v>837</v>
      </c>
      <c r="B355" s="5" t="s">
        <v>838</v>
      </c>
      <c r="C355" s="15" t="s">
        <v>843</v>
      </c>
      <c r="D355" s="5" t="s">
        <v>513</v>
      </c>
    </row>
    <row r="356" spans="1:4" x14ac:dyDescent="0.35">
      <c r="A356" s="5" t="s">
        <v>837</v>
      </c>
      <c r="B356" s="5" t="s">
        <v>838</v>
      </c>
      <c r="C356" s="15" t="s">
        <v>844</v>
      </c>
      <c r="D356" s="5" t="s">
        <v>513</v>
      </c>
    </row>
    <row r="357" spans="1:4" x14ac:dyDescent="0.35">
      <c r="A357" s="5" t="s">
        <v>837</v>
      </c>
      <c r="B357" s="5" t="s">
        <v>838</v>
      </c>
      <c r="C357" s="15" t="s">
        <v>845</v>
      </c>
      <c r="D357" s="5" t="s">
        <v>513</v>
      </c>
    </row>
    <row r="358" spans="1:4" x14ac:dyDescent="0.35">
      <c r="A358" s="5" t="s">
        <v>837</v>
      </c>
      <c r="B358" s="5" t="s">
        <v>838</v>
      </c>
      <c r="C358" s="15" t="s">
        <v>846</v>
      </c>
      <c r="D358" s="5" t="s">
        <v>513</v>
      </c>
    </row>
    <row r="359" spans="1:4" x14ac:dyDescent="0.35">
      <c r="A359" s="5" t="s">
        <v>837</v>
      </c>
      <c r="B359" s="5" t="s">
        <v>838</v>
      </c>
      <c r="C359" s="15" t="s">
        <v>849</v>
      </c>
      <c r="D359" s="5" t="s">
        <v>513</v>
      </c>
    </row>
    <row r="360" spans="1:4" x14ac:dyDescent="0.35">
      <c r="A360" s="5" t="s">
        <v>837</v>
      </c>
      <c r="B360" s="5" t="s">
        <v>838</v>
      </c>
      <c r="C360" s="15" t="s">
        <v>848</v>
      </c>
      <c r="D360" s="5" t="s">
        <v>513</v>
      </c>
    </row>
    <row r="361" spans="1:4" x14ac:dyDescent="0.35">
      <c r="A361" s="5" t="s">
        <v>869</v>
      </c>
      <c r="B361" s="5" t="s">
        <v>839</v>
      </c>
      <c r="C361" s="15" t="s">
        <v>850</v>
      </c>
      <c r="D361" s="5" t="s">
        <v>513</v>
      </c>
    </row>
    <row r="362" spans="1:4" x14ac:dyDescent="0.35">
      <c r="A362" s="5" t="s">
        <v>869</v>
      </c>
      <c r="B362" s="5" t="s">
        <v>839</v>
      </c>
      <c r="C362" s="15" t="s">
        <v>851</v>
      </c>
      <c r="D362" s="5" t="s">
        <v>513</v>
      </c>
    </row>
    <row r="363" spans="1:4" x14ac:dyDescent="0.35">
      <c r="A363" s="5" t="s">
        <v>869</v>
      </c>
      <c r="B363" s="5" t="s">
        <v>839</v>
      </c>
      <c r="C363" s="15" t="s">
        <v>852</v>
      </c>
      <c r="D363" s="5" t="s">
        <v>513</v>
      </c>
    </row>
    <row r="364" spans="1:4" x14ac:dyDescent="0.35">
      <c r="A364" s="5" t="s">
        <v>869</v>
      </c>
      <c r="B364" s="5" t="s">
        <v>839</v>
      </c>
      <c r="C364" s="15" t="s">
        <v>853</v>
      </c>
      <c r="D364" s="5" t="s">
        <v>513</v>
      </c>
    </row>
    <row r="365" spans="1:4" x14ac:dyDescent="0.35">
      <c r="A365" s="5" t="s">
        <v>869</v>
      </c>
      <c r="B365" s="5" t="s">
        <v>839</v>
      </c>
      <c r="C365" s="15" t="s">
        <v>856</v>
      </c>
      <c r="D365" s="5" t="s">
        <v>513</v>
      </c>
    </row>
    <row r="366" spans="1:4" x14ac:dyDescent="0.35">
      <c r="A366" s="5" t="s">
        <v>869</v>
      </c>
      <c r="B366" s="5" t="s">
        <v>839</v>
      </c>
      <c r="C366" s="15" t="s">
        <v>857</v>
      </c>
      <c r="D366" s="5" t="s">
        <v>513</v>
      </c>
    </row>
    <row r="367" spans="1:4" x14ac:dyDescent="0.35">
      <c r="A367" s="5" t="s">
        <v>869</v>
      </c>
      <c r="B367" s="5" t="s">
        <v>839</v>
      </c>
      <c r="C367" s="15" t="s">
        <v>858</v>
      </c>
      <c r="D367" s="5" t="s">
        <v>513</v>
      </c>
    </row>
    <row r="368" spans="1:4" x14ac:dyDescent="0.35">
      <c r="A368" s="5" t="s">
        <v>869</v>
      </c>
      <c r="B368" s="5" t="s">
        <v>839</v>
      </c>
      <c r="C368" s="15" t="s">
        <v>862</v>
      </c>
      <c r="D368" s="5" t="s">
        <v>513</v>
      </c>
    </row>
    <row r="369" spans="1:4" x14ac:dyDescent="0.35">
      <c r="A369" s="5" t="s">
        <v>869</v>
      </c>
      <c r="B369" s="5" t="s">
        <v>839</v>
      </c>
      <c r="C369" s="15" t="s">
        <v>859</v>
      </c>
      <c r="D369" s="5" t="s">
        <v>513</v>
      </c>
    </row>
    <row r="370" spans="1:4" x14ac:dyDescent="0.35">
      <c r="A370" s="5" t="s">
        <v>869</v>
      </c>
      <c r="B370" s="5" t="s">
        <v>839</v>
      </c>
      <c r="C370" s="15" t="s">
        <v>860</v>
      </c>
      <c r="D370" s="5" t="s">
        <v>513</v>
      </c>
    </row>
    <row r="371" spans="1:4" x14ac:dyDescent="0.35">
      <c r="A371" s="5" t="s">
        <v>869</v>
      </c>
      <c r="B371" s="5" t="s">
        <v>839</v>
      </c>
      <c r="C371" s="15" t="s">
        <v>861</v>
      </c>
      <c r="D371" s="5" t="s">
        <v>513</v>
      </c>
    </row>
    <row r="372" spans="1:4" ht="29" x14ac:dyDescent="0.35">
      <c r="A372" s="5" t="s">
        <v>869</v>
      </c>
      <c r="B372" s="5" t="s">
        <v>839</v>
      </c>
      <c r="C372" s="15" t="s">
        <v>863</v>
      </c>
      <c r="D372" s="5" t="s">
        <v>513</v>
      </c>
    </row>
    <row r="373" spans="1:4" x14ac:dyDescent="0.35">
      <c r="A373" s="5" t="s">
        <v>869</v>
      </c>
      <c r="B373" s="5" t="s">
        <v>839</v>
      </c>
      <c r="C373" s="15" t="s">
        <v>864</v>
      </c>
      <c r="D373" s="5" t="s">
        <v>513</v>
      </c>
    </row>
    <row r="374" spans="1:4" x14ac:dyDescent="0.35">
      <c r="A374" s="5" t="s">
        <v>869</v>
      </c>
      <c r="B374" s="5" t="s">
        <v>839</v>
      </c>
      <c r="C374" s="15" t="s">
        <v>865</v>
      </c>
      <c r="D374" s="5" t="s">
        <v>513</v>
      </c>
    </row>
    <row r="375" spans="1:4" x14ac:dyDescent="0.35">
      <c r="A375" s="5" t="s">
        <v>869</v>
      </c>
      <c r="B375" s="5" t="s">
        <v>839</v>
      </c>
      <c r="C375" s="15" t="s">
        <v>866</v>
      </c>
      <c r="D375" s="5" t="s">
        <v>513</v>
      </c>
    </row>
    <row r="376" spans="1:4" x14ac:dyDescent="0.35">
      <c r="A376" s="5" t="s">
        <v>869</v>
      </c>
      <c r="B376" s="5" t="s">
        <v>839</v>
      </c>
      <c r="C376" s="15" t="s">
        <v>867</v>
      </c>
      <c r="D376" s="5" t="s">
        <v>513</v>
      </c>
    </row>
    <row r="377" spans="1:4" x14ac:dyDescent="0.35">
      <c r="A377" s="5" t="s">
        <v>869</v>
      </c>
      <c r="B377" s="5" t="s">
        <v>839</v>
      </c>
      <c r="C377" s="15" t="s">
        <v>868</v>
      </c>
      <c r="D377" s="5" t="s">
        <v>513</v>
      </c>
    </row>
    <row r="378" spans="1:4" x14ac:dyDescent="0.35">
      <c r="A378" s="5" t="s">
        <v>869</v>
      </c>
      <c r="B378" s="5" t="s">
        <v>840</v>
      </c>
      <c r="C378" s="15" t="s">
        <v>870</v>
      </c>
      <c r="D378" s="5" t="s">
        <v>513</v>
      </c>
    </row>
    <row r="379" spans="1:4" ht="29" x14ac:dyDescent="0.35">
      <c r="A379" s="5" t="s">
        <v>869</v>
      </c>
      <c r="B379" s="5" t="s">
        <v>840</v>
      </c>
      <c r="C379" s="15" t="s">
        <v>871</v>
      </c>
      <c r="D379" s="5" t="s">
        <v>513</v>
      </c>
    </row>
    <row r="380" spans="1:4" x14ac:dyDescent="0.35">
      <c r="A380" s="5" t="s">
        <v>869</v>
      </c>
      <c r="B380" s="5" t="s">
        <v>840</v>
      </c>
      <c r="C380" s="15" t="s">
        <v>872</v>
      </c>
      <c r="D380" s="5" t="s">
        <v>513</v>
      </c>
    </row>
    <row r="381" spans="1:4" x14ac:dyDescent="0.35">
      <c r="A381" s="5" t="s">
        <v>869</v>
      </c>
      <c r="B381" s="5" t="s">
        <v>840</v>
      </c>
      <c r="C381" s="15" t="s">
        <v>873</v>
      </c>
      <c r="D381" s="5" t="s">
        <v>513</v>
      </c>
    </row>
    <row r="382" spans="1:4" x14ac:dyDescent="0.35">
      <c r="A382" s="5" t="s">
        <v>874</v>
      </c>
      <c r="B382" s="5" t="s">
        <v>875</v>
      </c>
      <c r="C382" s="15" t="s">
        <v>876</v>
      </c>
      <c r="D382" s="5" t="s">
        <v>513</v>
      </c>
    </row>
    <row r="383" spans="1:4" x14ac:dyDescent="0.35">
      <c r="A383" s="5" t="s">
        <v>874</v>
      </c>
      <c r="B383" s="5" t="s">
        <v>875</v>
      </c>
      <c r="C383" s="15" t="s">
        <v>877</v>
      </c>
      <c r="D383" s="5" t="s">
        <v>513</v>
      </c>
    </row>
    <row r="384" spans="1:4" x14ac:dyDescent="0.35">
      <c r="A384" s="5" t="s">
        <v>874</v>
      </c>
      <c r="B384" s="5" t="s">
        <v>875</v>
      </c>
      <c r="C384" s="15" t="s">
        <v>878</v>
      </c>
      <c r="D384" s="5" t="s">
        <v>513</v>
      </c>
    </row>
    <row r="385" spans="1:4" x14ac:dyDescent="0.35">
      <c r="A385" s="5" t="s">
        <v>874</v>
      </c>
      <c r="B385" s="5" t="s">
        <v>875</v>
      </c>
      <c r="C385" s="15" t="s">
        <v>879</v>
      </c>
      <c r="D385" s="5" t="s">
        <v>513</v>
      </c>
    </row>
    <row r="386" spans="1:4" x14ac:dyDescent="0.35">
      <c r="A386" s="5" t="s">
        <v>874</v>
      </c>
      <c r="B386" s="5" t="s">
        <v>875</v>
      </c>
      <c r="C386" s="15" t="s">
        <v>880</v>
      </c>
      <c r="D386" s="5" t="s">
        <v>513</v>
      </c>
    </row>
    <row r="387" spans="1:4" x14ac:dyDescent="0.35">
      <c r="A387" s="5" t="s">
        <v>896</v>
      </c>
      <c r="B387" s="5" t="s">
        <v>897</v>
      </c>
      <c r="C387" s="15" t="s">
        <v>881</v>
      </c>
      <c r="D387" s="5" t="s">
        <v>513</v>
      </c>
    </row>
    <row r="388" spans="1:4" x14ac:dyDescent="0.35">
      <c r="A388" s="5" t="s">
        <v>896</v>
      </c>
      <c r="B388" s="5" t="s">
        <v>897</v>
      </c>
      <c r="C388" s="15" t="s">
        <v>882</v>
      </c>
      <c r="D388" s="5" t="s">
        <v>513</v>
      </c>
    </row>
    <row r="389" spans="1:4" x14ac:dyDescent="0.35">
      <c r="A389" s="5" t="s">
        <v>896</v>
      </c>
      <c r="B389" s="5" t="s">
        <v>897</v>
      </c>
      <c r="C389" s="15" t="s">
        <v>883</v>
      </c>
      <c r="D389" s="5" t="s">
        <v>513</v>
      </c>
    </row>
    <row r="390" spans="1:4" x14ac:dyDescent="0.35">
      <c r="A390" s="5" t="s">
        <v>896</v>
      </c>
      <c r="B390" s="5" t="s">
        <v>897</v>
      </c>
      <c r="C390" s="15" t="s">
        <v>884</v>
      </c>
      <c r="D390" s="5" t="s">
        <v>513</v>
      </c>
    </row>
    <row r="391" spans="1:4" x14ac:dyDescent="0.35">
      <c r="A391" s="5" t="s">
        <v>896</v>
      </c>
      <c r="B391" s="5" t="s">
        <v>897</v>
      </c>
      <c r="C391" s="15" t="s">
        <v>885</v>
      </c>
      <c r="D391" s="5" t="s">
        <v>513</v>
      </c>
    </row>
    <row r="392" spans="1:4" x14ac:dyDescent="0.35">
      <c r="A392" s="5" t="s">
        <v>896</v>
      </c>
      <c r="B392" s="5" t="s">
        <v>897</v>
      </c>
      <c r="C392" s="15" t="s">
        <v>886</v>
      </c>
      <c r="D392" s="5" t="s">
        <v>513</v>
      </c>
    </row>
    <row r="393" spans="1:4" x14ac:dyDescent="0.35">
      <c r="A393" s="5" t="s">
        <v>896</v>
      </c>
      <c r="B393" s="5" t="s">
        <v>897</v>
      </c>
      <c r="C393" s="15" t="s">
        <v>887</v>
      </c>
      <c r="D393" s="5" t="s">
        <v>513</v>
      </c>
    </row>
    <row r="394" spans="1:4" x14ac:dyDescent="0.35">
      <c r="A394" s="5" t="s">
        <v>896</v>
      </c>
      <c r="B394" s="5" t="s">
        <v>897</v>
      </c>
      <c r="C394" s="15" t="s">
        <v>890</v>
      </c>
      <c r="D394" s="5" t="s">
        <v>513</v>
      </c>
    </row>
    <row r="395" spans="1:4" x14ac:dyDescent="0.35">
      <c r="A395" s="5" t="s">
        <v>896</v>
      </c>
      <c r="B395" s="5" t="s">
        <v>897</v>
      </c>
      <c r="C395" s="15" t="s">
        <v>891</v>
      </c>
      <c r="D395" s="5" t="s">
        <v>513</v>
      </c>
    </row>
    <row r="396" spans="1:4" x14ac:dyDescent="0.35">
      <c r="A396" s="5" t="s">
        <v>896</v>
      </c>
      <c r="B396" s="5" t="s">
        <v>897</v>
      </c>
      <c r="C396" s="15" t="s">
        <v>892</v>
      </c>
      <c r="D396" s="5" t="s">
        <v>513</v>
      </c>
    </row>
    <row r="397" spans="1:4" x14ac:dyDescent="0.35">
      <c r="A397" s="5" t="s">
        <v>896</v>
      </c>
      <c r="B397" s="5" t="s">
        <v>897</v>
      </c>
      <c r="C397" s="15" t="s">
        <v>894</v>
      </c>
      <c r="D397" s="5" t="s">
        <v>513</v>
      </c>
    </row>
    <row r="398" spans="1:4" x14ac:dyDescent="0.35">
      <c r="A398" s="5" t="s">
        <v>896</v>
      </c>
      <c r="B398" s="5" t="s">
        <v>897</v>
      </c>
      <c r="C398" s="15" t="s">
        <v>895</v>
      </c>
      <c r="D398" s="5" t="s">
        <v>513</v>
      </c>
    </row>
    <row r="399" spans="1:4" x14ac:dyDescent="0.35">
      <c r="A399" s="5" t="s">
        <v>907</v>
      </c>
      <c r="B399" s="5" t="s">
        <v>906</v>
      </c>
      <c r="C399" s="15" t="s">
        <v>898</v>
      </c>
      <c r="D399" s="5" t="s">
        <v>513</v>
      </c>
    </row>
    <row r="400" spans="1:4" x14ac:dyDescent="0.35">
      <c r="A400" s="5" t="s">
        <v>907</v>
      </c>
      <c r="B400" s="5" t="s">
        <v>906</v>
      </c>
      <c r="C400" s="15" t="s">
        <v>899</v>
      </c>
      <c r="D400" s="5" t="s">
        <v>513</v>
      </c>
    </row>
    <row r="401" spans="1:4" x14ac:dyDescent="0.35">
      <c r="A401" s="5" t="s">
        <v>907</v>
      </c>
      <c r="B401" s="5" t="s">
        <v>906</v>
      </c>
      <c r="C401" s="15" t="s">
        <v>900</v>
      </c>
      <c r="D401" s="5" t="s">
        <v>513</v>
      </c>
    </row>
    <row r="402" spans="1:4" x14ac:dyDescent="0.35">
      <c r="A402" s="5" t="s">
        <v>907</v>
      </c>
      <c r="B402" s="5" t="s">
        <v>906</v>
      </c>
      <c r="C402" s="15" t="s">
        <v>902</v>
      </c>
      <c r="D402" s="5" t="s">
        <v>513</v>
      </c>
    </row>
    <row r="403" spans="1:4" x14ac:dyDescent="0.35">
      <c r="A403" s="5" t="s">
        <v>907</v>
      </c>
      <c r="B403" s="5" t="s">
        <v>906</v>
      </c>
      <c r="C403" s="15" t="s">
        <v>903</v>
      </c>
      <c r="D403" s="5" t="s">
        <v>513</v>
      </c>
    </row>
    <row r="404" spans="1:4" x14ac:dyDescent="0.35">
      <c r="A404" s="5" t="s">
        <v>907</v>
      </c>
      <c r="B404" s="5" t="s">
        <v>906</v>
      </c>
      <c r="C404" s="15" t="s">
        <v>904</v>
      </c>
      <c r="D404" s="5" t="s">
        <v>513</v>
      </c>
    </row>
    <row r="405" spans="1:4" x14ac:dyDescent="0.35">
      <c r="A405" s="5" t="s">
        <v>907</v>
      </c>
      <c r="B405" s="5" t="s">
        <v>906</v>
      </c>
      <c r="C405" s="15" t="s">
        <v>905</v>
      </c>
      <c r="D405" s="5" t="s">
        <v>513</v>
      </c>
    </row>
    <row r="406" spans="1:4" x14ac:dyDescent="0.35">
      <c r="A406" s="5" t="s">
        <v>907</v>
      </c>
      <c r="B406" s="5" t="s">
        <v>906</v>
      </c>
      <c r="C406" s="15" t="s">
        <v>908</v>
      </c>
      <c r="D406" s="5" t="s">
        <v>513</v>
      </c>
    </row>
    <row r="407" spans="1:4" x14ac:dyDescent="0.35">
      <c r="A407" s="5" t="s">
        <v>909</v>
      </c>
      <c r="B407" s="5" t="s">
        <v>910</v>
      </c>
      <c r="C407" s="15" t="s">
        <v>911</v>
      </c>
      <c r="D407" s="5" t="s">
        <v>614</v>
      </c>
    </row>
    <row r="408" spans="1:4" x14ac:dyDescent="0.35">
      <c r="A408" s="5" t="s">
        <v>912</v>
      </c>
      <c r="B408" s="5" t="s">
        <v>913</v>
      </c>
      <c r="C408" s="15" t="s">
        <v>914</v>
      </c>
      <c r="D408" s="5" t="s">
        <v>614</v>
      </c>
    </row>
    <row r="409" spans="1:4" x14ac:dyDescent="0.35">
      <c r="C409" s="15" t="s">
        <v>915</v>
      </c>
    </row>
    <row r="410" spans="1:4" x14ac:dyDescent="0.35">
      <c r="C410" s="15" t="s">
        <v>916</v>
      </c>
    </row>
    <row r="411" spans="1:4" x14ac:dyDescent="0.35">
      <c r="C411" s="15" t="s">
        <v>917</v>
      </c>
    </row>
    <row r="412" spans="1:4" x14ac:dyDescent="0.35">
      <c r="C412" s="15" t="s">
        <v>919</v>
      </c>
    </row>
    <row r="413" spans="1:4" x14ac:dyDescent="0.35">
      <c r="A413" s="5" t="s">
        <v>918</v>
      </c>
      <c r="B413" s="5" t="s">
        <v>504</v>
      </c>
      <c r="C413" s="15" t="s">
        <v>920</v>
      </c>
      <c r="D413" s="5" t="s">
        <v>614</v>
      </c>
    </row>
    <row r="414" spans="1:4" x14ac:dyDescent="0.35">
      <c r="A414" s="5" t="s">
        <v>925</v>
      </c>
      <c r="B414" s="5" t="s">
        <v>512</v>
      </c>
      <c r="C414" s="15" t="s">
        <v>922</v>
      </c>
      <c r="D414" s="5" t="s">
        <v>614</v>
      </c>
    </row>
    <row r="415" spans="1:4" x14ac:dyDescent="0.35">
      <c r="C415" s="15" t="s">
        <v>923</v>
      </c>
    </row>
    <row r="416" spans="1:4" x14ac:dyDescent="0.35">
      <c r="C416" s="15" t="s">
        <v>924</v>
      </c>
    </row>
    <row r="417" spans="1:4" x14ac:dyDescent="0.35">
      <c r="A417" s="5" t="s">
        <v>921</v>
      </c>
      <c r="B417" s="5" t="s">
        <v>926</v>
      </c>
      <c r="C417" s="15" t="s">
        <v>927</v>
      </c>
      <c r="D417" s="5" t="s">
        <v>614</v>
      </c>
    </row>
    <row r="418" spans="1:4" x14ac:dyDescent="0.35">
      <c r="C418" s="15" t="s">
        <v>928</v>
      </c>
    </row>
    <row r="419" spans="1:4" x14ac:dyDescent="0.35">
      <c r="C419" s="15" t="s">
        <v>929</v>
      </c>
    </row>
    <row r="420" spans="1:4" x14ac:dyDescent="0.35">
      <c r="A420" s="5" t="s">
        <v>930</v>
      </c>
      <c r="B420" s="5" t="s">
        <v>931</v>
      </c>
      <c r="C420" s="15" t="s">
        <v>933</v>
      </c>
      <c r="D420" s="5" t="s">
        <v>614</v>
      </c>
    </row>
    <row r="421" spans="1:4" x14ac:dyDescent="0.35">
      <c r="C421" s="15" t="s">
        <v>932</v>
      </c>
    </row>
    <row r="422" spans="1:4" x14ac:dyDescent="0.35">
      <c r="A422" s="5" t="s">
        <v>934</v>
      </c>
      <c r="B422" s="5" t="s">
        <v>935</v>
      </c>
      <c r="C422" s="15" t="s">
        <v>936</v>
      </c>
    </row>
    <row r="423" spans="1:4" x14ac:dyDescent="0.35">
      <c r="C423" s="15" t="s">
        <v>937</v>
      </c>
    </row>
    <row r="424" spans="1:4" x14ac:dyDescent="0.35">
      <c r="A424" s="5" t="s">
        <v>938</v>
      </c>
      <c r="B424" s="5" t="s">
        <v>939</v>
      </c>
      <c r="C424" s="15" t="s">
        <v>940</v>
      </c>
      <c r="D424" s="5" t="s">
        <v>614</v>
      </c>
    </row>
    <row r="425" spans="1:4" x14ac:dyDescent="0.35">
      <c r="A425" s="5" t="s">
        <v>942</v>
      </c>
      <c r="B425" s="5" t="s">
        <v>943</v>
      </c>
      <c r="C425" s="15" t="s">
        <v>944</v>
      </c>
    </row>
    <row r="426" spans="1:4" x14ac:dyDescent="0.35">
      <c r="A426" s="5" t="s">
        <v>946</v>
      </c>
      <c r="B426" s="5" t="s">
        <v>947</v>
      </c>
      <c r="C426" s="15" t="s">
        <v>948</v>
      </c>
      <c r="D426" s="5" t="s">
        <v>614</v>
      </c>
    </row>
    <row r="427" spans="1:4" x14ac:dyDescent="0.35">
      <c r="A427" s="5" t="s">
        <v>950</v>
      </c>
      <c r="B427" s="5" t="s">
        <v>949</v>
      </c>
      <c r="C427" s="15" t="s">
        <v>952</v>
      </c>
      <c r="D427" s="5" t="s">
        <v>513</v>
      </c>
    </row>
    <row r="428" spans="1:4" x14ac:dyDescent="0.35">
      <c r="A428" s="5" t="s">
        <v>950</v>
      </c>
      <c r="B428" s="5" t="s">
        <v>949</v>
      </c>
      <c r="C428" s="15" t="s">
        <v>953</v>
      </c>
      <c r="D428" s="5" t="s">
        <v>513</v>
      </c>
    </row>
    <row r="429" spans="1:4" x14ac:dyDescent="0.35">
      <c r="A429" s="5" t="s">
        <v>950</v>
      </c>
      <c r="B429" s="5" t="s">
        <v>949</v>
      </c>
      <c r="C429" s="15" t="s">
        <v>956</v>
      </c>
      <c r="D429" s="5" t="s">
        <v>513</v>
      </c>
    </row>
    <row r="430" spans="1:4" x14ac:dyDescent="0.35">
      <c r="A430" s="5" t="s">
        <v>950</v>
      </c>
      <c r="B430" s="5" t="s">
        <v>949</v>
      </c>
      <c r="C430" s="15" t="s">
        <v>957</v>
      </c>
      <c r="D430" s="5" t="s">
        <v>513</v>
      </c>
    </row>
    <row r="431" spans="1:4" x14ac:dyDescent="0.35">
      <c r="A431" s="5" t="s">
        <v>950</v>
      </c>
      <c r="B431" s="5" t="s">
        <v>949</v>
      </c>
      <c r="C431" s="15" t="s">
        <v>958</v>
      </c>
      <c r="D431" s="5" t="s">
        <v>513</v>
      </c>
    </row>
    <row r="432" spans="1:4" x14ac:dyDescent="0.35">
      <c r="A432" s="5" t="s">
        <v>950</v>
      </c>
      <c r="B432" s="5" t="s">
        <v>949</v>
      </c>
      <c r="C432" s="15" t="s">
        <v>966</v>
      </c>
      <c r="D432" s="5" t="s">
        <v>513</v>
      </c>
    </row>
    <row r="433" spans="1:4" x14ac:dyDescent="0.35">
      <c r="A433" s="5" t="s">
        <v>950</v>
      </c>
      <c r="B433" s="5" t="s">
        <v>949</v>
      </c>
      <c r="C433" s="15" t="s">
        <v>967</v>
      </c>
      <c r="D433" s="5" t="s">
        <v>513</v>
      </c>
    </row>
    <row r="434" spans="1:4" x14ac:dyDescent="0.35">
      <c r="A434" s="5" t="s">
        <v>950</v>
      </c>
      <c r="B434" s="5" t="s">
        <v>949</v>
      </c>
      <c r="C434" s="15" t="s">
        <v>971</v>
      </c>
      <c r="D434" s="5" t="s">
        <v>513</v>
      </c>
    </row>
    <row r="435" spans="1:4" x14ac:dyDescent="0.35">
      <c r="A435" s="5" t="s">
        <v>950</v>
      </c>
      <c r="B435" s="5" t="s">
        <v>949</v>
      </c>
      <c r="C435" s="15" t="s">
        <v>973</v>
      </c>
      <c r="D435" s="5" t="s">
        <v>513</v>
      </c>
    </row>
    <row r="436" spans="1:4" x14ac:dyDescent="0.35">
      <c r="A436" s="5" t="s">
        <v>950</v>
      </c>
      <c r="B436" s="5" t="s">
        <v>949</v>
      </c>
      <c r="C436" s="15" t="s">
        <v>974</v>
      </c>
      <c r="D436" s="5" t="s">
        <v>513</v>
      </c>
    </row>
    <row r="437" spans="1:4" x14ac:dyDescent="0.35">
      <c r="A437" s="5" t="s">
        <v>950</v>
      </c>
      <c r="B437" s="5" t="s">
        <v>949</v>
      </c>
      <c r="C437" s="15" t="s">
        <v>975</v>
      </c>
      <c r="D437" s="5" t="s">
        <v>513</v>
      </c>
    </row>
    <row r="438" spans="1:4" x14ac:dyDescent="0.35">
      <c r="A438" s="5" t="s">
        <v>950</v>
      </c>
      <c r="B438" s="5" t="s">
        <v>949</v>
      </c>
      <c r="C438" s="15" t="s">
        <v>976</v>
      </c>
      <c r="D438" s="5" t="s">
        <v>513</v>
      </c>
    </row>
    <row r="439" spans="1:4" x14ac:dyDescent="0.35">
      <c r="A439" s="5" t="s">
        <v>978</v>
      </c>
      <c r="B439" s="5" t="s">
        <v>949</v>
      </c>
      <c r="C439" s="15" t="s">
        <v>977</v>
      </c>
      <c r="D439" s="5" t="s">
        <v>513</v>
      </c>
    </row>
    <row r="440" spans="1:4" x14ac:dyDescent="0.35">
      <c r="A440" s="5" t="s">
        <v>978</v>
      </c>
      <c r="B440" s="5" t="s">
        <v>949</v>
      </c>
      <c r="C440" s="15" t="s">
        <v>980</v>
      </c>
      <c r="D440" s="5" t="s">
        <v>513</v>
      </c>
    </row>
    <row r="441" spans="1:4" x14ac:dyDescent="0.35">
      <c r="A441" s="5" t="s">
        <v>978</v>
      </c>
      <c r="B441" s="5" t="s">
        <v>949</v>
      </c>
      <c r="C441" s="15" t="s">
        <v>979</v>
      </c>
      <c r="D441" s="5" t="s">
        <v>513</v>
      </c>
    </row>
    <row r="442" spans="1:4" x14ac:dyDescent="0.35">
      <c r="A442" s="5" t="s">
        <v>981</v>
      </c>
      <c r="B442" s="5" t="s">
        <v>982</v>
      </c>
      <c r="C442" s="15" t="s">
        <v>983</v>
      </c>
      <c r="D442" s="5" t="s">
        <v>513</v>
      </c>
    </row>
    <row r="443" spans="1:4" x14ac:dyDescent="0.35">
      <c r="A443" s="5" t="s">
        <v>981</v>
      </c>
      <c r="B443" s="5" t="s">
        <v>982</v>
      </c>
      <c r="C443" s="15" t="s">
        <v>985</v>
      </c>
      <c r="D443" s="5" t="s">
        <v>513</v>
      </c>
    </row>
    <row r="444" spans="1:4" x14ac:dyDescent="0.35">
      <c r="A444" s="5" t="s">
        <v>981</v>
      </c>
      <c r="B444" s="5" t="s">
        <v>982</v>
      </c>
      <c r="C444" s="15" t="s">
        <v>986</v>
      </c>
      <c r="D444" s="5" t="s">
        <v>513</v>
      </c>
    </row>
    <row r="445" spans="1:4" x14ac:dyDescent="0.35">
      <c r="A445" s="5" t="s">
        <v>981</v>
      </c>
      <c r="B445" s="5" t="s">
        <v>982</v>
      </c>
      <c r="C445" s="15" t="s">
        <v>987</v>
      </c>
      <c r="D445" s="5" t="s">
        <v>513</v>
      </c>
    </row>
    <row r="446" spans="1:4" x14ac:dyDescent="0.35">
      <c r="A446" s="5" t="s">
        <v>981</v>
      </c>
      <c r="B446" s="5" t="s">
        <v>982</v>
      </c>
      <c r="C446" s="15" t="s">
        <v>988</v>
      </c>
      <c r="D446" s="5" t="s">
        <v>513</v>
      </c>
    </row>
    <row r="447" spans="1:4" x14ac:dyDescent="0.35">
      <c r="A447" s="5" t="s">
        <v>981</v>
      </c>
      <c r="B447" s="5" t="s">
        <v>990</v>
      </c>
      <c r="C447" s="15" t="s">
        <v>989</v>
      </c>
      <c r="D447" s="5" t="s">
        <v>513</v>
      </c>
    </row>
    <row r="448" spans="1:4" x14ac:dyDescent="0.35">
      <c r="A448" s="5" t="s">
        <v>991</v>
      </c>
      <c r="B448" s="5" t="s">
        <v>992</v>
      </c>
      <c r="C448" s="15" t="s">
        <v>993</v>
      </c>
      <c r="D448" s="5" t="s">
        <v>469</v>
      </c>
    </row>
    <row r="449" spans="1:4" x14ac:dyDescent="0.35">
      <c r="A449" s="5" t="s">
        <v>1000</v>
      </c>
      <c r="B449" s="5" t="s">
        <v>1001</v>
      </c>
      <c r="C449" s="15" t="s">
        <v>994</v>
      </c>
      <c r="D449" s="5" t="s">
        <v>513</v>
      </c>
    </row>
    <row r="450" spans="1:4" x14ac:dyDescent="0.35">
      <c r="A450" s="5" t="s">
        <v>1000</v>
      </c>
      <c r="B450" s="5" t="s">
        <v>1001</v>
      </c>
      <c r="C450" s="15" t="s">
        <v>995</v>
      </c>
      <c r="D450" s="5" t="s">
        <v>513</v>
      </c>
    </row>
    <row r="451" spans="1:4" x14ac:dyDescent="0.35">
      <c r="A451" s="5" t="s">
        <v>1000</v>
      </c>
      <c r="B451" s="5" t="s">
        <v>1001</v>
      </c>
      <c r="C451" s="15" t="s">
        <v>996</v>
      </c>
      <c r="D451" s="5" t="s">
        <v>513</v>
      </c>
    </row>
    <row r="452" spans="1:4" x14ac:dyDescent="0.35">
      <c r="A452" s="5" t="s">
        <v>1000</v>
      </c>
      <c r="B452" s="5" t="s">
        <v>1001</v>
      </c>
      <c r="C452" s="15" t="s">
        <v>997</v>
      </c>
      <c r="D452" s="5" t="s">
        <v>513</v>
      </c>
    </row>
    <row r="453" spans="1:4" x14ac:dyDescent="0.35">
      <c r="A453" s="5" t="s">
        <v>1000</v>
      </c>
      <c r="B453" s="5" t="s">
        <v>1001</v>
      </c>
      <c r="C453" s="15" t="s">
        <v>998</v>
      </c>
      <c r="D453" s="5" t="s">
        <v>513</v>
      </c>
    </row>
    <row r="454" spans="1:4" x14ac:dyDescent="0.35">
      <c r="A454" s="5" t="s">
        <v>1000</v>
      </c>
      <c r="B454" s="5" t="s">
        <v>1001</v>
      </c>
      <c r="C454" s="15" t="s">
        <v>999</v>
      </c>
      <c r="D454" s="5" t="s">
        <v>513</v>
      </c>
    </row>
    <row r="455" spans="1:4" x14ac:dyDescent="0.35">
      <c r="A455" s="5" t="s">
        <v>1000</v>
      </c>
      <c r="B455" s="5" t="s">
        <v>1001</v>
      </c>
      <c r="C455" s="15" t="s">
        <v>1002</v>
      </c>
      <c r="D455" s="5" t="s">
        <v>513</v>
      </c>
    </row>
    <row r="456" spans="1:4" x14ac:dyDescent="0.35">
      <c r="A456" s="5" t="s">
        <v>1000</v>
      </c>
      <c r="B456" s="5" t="s">
        <v>1001</v>
      </c>
      <c r="C456" s="15" t="s">
        <v>1003</v>
      </c>
      <c r="D456" s="5" t="s">
        <v>513</v>
      </c>
    </row>
    <row r="457" spans="1:4" x14ac:dyDescent="0.35">
      <c r="A457" s="5" t="s">
        <v>1004</v>
      </c>
      <c r="B457" s="5" t="s">
        <v>1005</v>
      </c>
      <c r="C457" s="15" t="s">
        <v>1006</v>
      </c>
      <c r="D457" s="5" t="s">
        <v>469</v>
      </c>
    </row>
    <row r="458" spans="1:4" x14ac:dyDescent="0.35">
      <c r="A458" s="5" t="s">
        <v>1008</v>
      </c>
      <c r="B458" s="5" t="s">
        <v>1009</v>
      </c>
      <c r="C458" s="15" t="s">
        <v>1010</v>
      </c>
      <c r="D458" s="5" t="s">
        <v>469</v>
      </c>
    </row>
    <row r="459" spans="1:4" x14ac:dyDescent="0.35">
      <c r="A459" s="5" t="s">
        <v>1008</v>
      </c>
      <c r="B459" s="5" t="s">
        <v>1009</v>
      </c>
      <c r="C459" s="15" t="s">
        <v>1011</v>
      </c>
      <c r="D459" s="5" t="s">
        <v>549</v>
      </c>
    </row>
    <row r="460" spans="1:4" x14ac:dyDescent="0.35">
      <c r="A460" s="5" t="s">
        <v>1008</v>
      </c>
      <c r="B460" s="5" t="s">
        <v>1009</v>
      </c>
      <c r="C460" s="15" t="s">
        <v>1017</v>
      </c>
      <c r="D460" s="5" t="s">
        <v>549</v>
      </c>
    </row>
    <row r="461" spans="1:4" x14ac:dyDescent="0.35">
      <c r="A461" s="5" t="s">
        <v>1008</v>
      </c>
      <c r="B461" s="5" t="s">
        <v>1009</v>
      </c>
      <c r="C461" s="15" t="s">
        <v>1018</v>
      </c>
      <c r="D461" s="5" t="s">
        <v>549</v>
      </c>
    </row>
    <row r="462" spans="1:4" x14ac:dyDescent="0.35">
      <c r="A462" s="5" t="s">
        <v>1008</v>
      </c>
      <c r="B462" s="5" t="s">
        <v>1009</v>
      </c>
      <c r="C462" s="15" t="s">
        <v>1019</v>
      </c>
      <c r="D462" s="5" t="s">
        <v>549</v>
      </c>
    </row>
    <row r="463" spans="1:4" x14ac:dyDescent="0.35">
      <c r="A463" s="5" t="s">
        <v>1008</v>
      </c>
      <c r="B463" s="5" t="s">
        <v>1009</v>
      </c>
      <c r="C463" s="15" t="s">
        <v>1020</v>
      </c>
      <c r="D463" s="5" t="s">
        <v>469</v>
      </c>
    </row>
    <row r="464" spans="1:4" x14ac:dyDescent="0.35">
      <c r="A464" s="5" t="s">
        <v>1008</v>
      </c>
      <c r="B464" s="5" t="s">
        <v>1009</v>
      </c>
      <c r="C464" s="15" t="s">
        <v>1022</v>
      </c>
      <c r="D464" s="5" t="s">
        <v>469</v>
      </c>
    </row>
    <row r="465" spans="1:4" x14ac:dyDescent="0.35">
      <c r="A465" s="5" t="s">
        <v>1008</v>
      </c>
      <c r="B465" s="5" t="s">
        <v>1009</v>
      </c>
      <c r="C465" s="15" t="s">
        <v>1021</v>
      </c>
      <c r="D465" s="5" t="s">
        <v>469</v>
      </c>
    </row>
    <row r="466" spans="1:4" x14ac:dyDescent="0.35">
      <c r="A466" s="5" t="s">
        <v>1008</v>
      </c>
      <c r="C466" s="15" t="s">
        <v>1023</v>
      </c>
      <c r="D466" s="5" t="s">
        <v>469</v>
      </c>
    </row>
    <row r="467" spans="1:4" x14ac:dyDescent="0.35">
      <c r="A467" s="5" t="s">
        <v>1024</v>
      </c>
      <c r="B467" s="5" t="s">
        <v>1025</v>
      </c>
      <c r="C467" s="15" t="s">
        <v>1026</v>
      </c>
      <c r="D467" s="5" t="s">
        <v>469</v>
      </c>
    </row>
    <row r="468" spans="1:4" x14ac:dyDescent="0.35">
      <c r="A468" s="5" t="s">
        <v>1027</v>
      </c>
      <c r="B468" s="5" t="s">
        <v>1028</v>
      </c>
      <c r="C468" s="15" t="s">
        <v>1029</v>
      </c>
      <c r="D468" s="5" t="s">
        <v>469</v>
      </c>
    </row>
    <row r="469" spans="1:4" x14ac:dyDescent="0.35">
      <c r="A469" s="5" t="s">
        <v>1030</v>
      </c>
      <c r="B469" s="5" t="s">
        <v>1031</v>
      </c>
      <c r="C469" s="15" t="s">
        <v>1032</v>
      </c>
      <c r="D469" s="5" t="s">
        <v>469</v>
      </c>
    </row>
    <row r="470" spans="1:4" x14ac:dyDescent="0.35">
      <c r="A470" s="5" t="s">
        <v>1030</v>
      </c>
      <c r="B470" s="5" t="s">
        <v>1031</v>
      </c>
      <c r="C470" s="15" t="s">
        <v>1035</v>
      </c>
      <c r="D470" s="5" t="s">
        <v>469</v>
      </c>
    </row>
    <row r="471" spans="1:4" x14ac:dyDescent="0.35">
      <c r="A471" s="5" t="s">
        <v>1030</v>
      </c>
      <c r="B471" s="5" t="s">
        <v>1031</v>
      </c>
      <c r="C471" s="15" t="s">
        <v>1034</v>
      </c>
      <c r="D471" s="5" t="s">
        <v>469</v>
      </c>
    </row>
    <row r="472" spans="1:4" x14ac:dyDescent="0.35">
      <c r="A472" s="5" t="s">
        <v>1030</v>
      </c>
      <c r="B472" s="5" t="s">
        <v>1031</v>
      </c>
      <c r="C472" s="15" t="s">
        <v>1036</v>
      </c>
      <c r="D472" s="5" t="s">
        <v>469</v>
      </c>
    </row>
    <row r="473" spans="1:4" x14ac:dyDescent="0.35">
      <c r="A473" s="5" t="s">
        <v>1030</v>
      </c>
      <c r="B473" s="5" t="s">
        <v>1031</v>
      </c>
      <c r="C473" s="15" t="s">
        <v>1037</v>
      </c>
      <c r="D473" s="5" t="s">
        <v>469</v>
      </c>
    </row>
    <row r="474" spans="1:4" x14ac:dyDescent="0.35">
      <c r="A474" s="5" t="s">
        <v>1030</v>
      </c>
      <c r="B474" s="5" t="s">
        <v>1031</v>
      </c>
      <c r="C474" s="15" t="s">
        <v>1038</v>
      </c>
      <c r="D474" s="5" t="s">
        <v>469</v>
      </c>
    </row>
    <row r="475" spans="1:4" x14ac:dyDescent="0.35">
      <c r="A475" s="5" t="s">
        <v>1030</v>
      </c>
      <c r="B475" s="5" t="s">
        <v>1031</v>
      </c>
    </row>
    <row r="476" spans="1:4" x14ac:dyDescent="0.35">
      <c r="A476" s="5" t="s">
        <v>1039</v>
      </c>
      <c r="B476" s="5" t="s">
        <v>1040</v>
      </c>
      <c r="C476" s="15" t="s">
        <v>1041</v>
      </c>
      <c r="D476" s="5" t="s">
        <v>469</v>
      </c>
    </row>
    <row r="478" spans="1:4" x14ac:dyDescent="0.35">
      <c r="A478" s="5" t="s">
        <v>1042</v>
      </c>
      <c r="B478" s="5" t="s">
        <v>1043</v>
      </c>
      <c r="C478" s="15" t="s">
        <v>1044</v>
      </c>
      <c r="D478" s="5" t="s">
        <v>469</v>
      </c>
    </row>
    <row r="479" spans="1:4" x14ac:dyDescent="0.35">
      <c r="A479" s="5" t="s">
        <v>1042</v>
      </c>
      <c r="B479" s="5" t="s">
        <v>1043</v>
      </c>
      <c r="C479" s="15" t="s">
        <v>1045</v>
      </c>
    </row>
    <row r="480" spans="1:4" x14ac:dyDescent="0.35">
      <c r="A480" s="5" t="s">
        <v>1048</v>
      </c>
      <c r="B480" s="5" t="s">
        <v>1049</v>
      </c>
      <c r="C480" s="15" t="s">
        <v>1050</v>
      </c>
      <c r="D480" s="5" t="s">
        <v>469</v>
      </c>
    </row>
    <row r="481" spans="1:4" x14ac:dyDescent="0.35">
      <c r="C481" s="15" t="s">
        <v>1051</v>
      </c>
      <c r="D481" s="5" t="s">
        <v>469</v>
      </c>
    </row>
    <row r="482" spans="1:4" x14ac:dyDescent="0.35">
      <c r="A482" s="5" t="s">
        <v>1058</v>
      </c>
      <c r="B482" s="5" t="s">
        <v>1059</v>
      </c>
      <c r="C482" s="15" t="s">
        <v>1060</v>
      </c>
      <c r="D482" s="5" t="s">
        <v>469</v>
      </c>
    </row>
    <row r="483" spans="1:4" x14ac:dyDescent="0.35">
      <c r="C483" s="15" t="s">
        <v>1061</v>
      </c>
    </row>
    <row r="484" spans="1:4" x14ac:dyDescent="0.35">
      <c r="C484" s="15" t="s">
        <v>1063</v>
      </c>
    </row>
    <row r="485" spans="1:4" x14ac:dyDescent="0.35">
      <c r="C485" s="15" t="s">
        <v>1064</v>
      </c>
    </row>
    <row r="486" spans="1:4" x14ac:dyDescent="0.35">
      <c r="A486" s="5" t="s">
        <v>1071</v>
      </c>
      <c r="B486" s="5" t="s">
        <v>1059</v>
      </c>
      <c r="C486" s="15" t="s">
        <v>1072</v>
      </c>
      <c r="D486" s="5" t="s">
        <v>469</v>
      </c>
    </row>
    <row r="487" spans="1:4" x14ac:dyDescent="0.35">
      <c r="A487" s="5" t="s">
        <v>1074</v>
      </c>
      <c r="B487" s="5" t="s">
        <v>1075</v>
      </c>
      <c r="C487" s="15" t="s">
        <v>1076</v>
      </c>
      <c r="D487" s="5" t="s">
        <v>469</v>
      </c>
    </row>
    <row r="488" spans="1:4" x14ac:dyDescent="0.35">
      <c r="C488" s="15" t="s">
        <v>1077</v>
      </c>
    </row>
    <row r="489" spans="1:4" ht="15.5" x14ac:dyDescent="0.35">
      <c r="C489" s="325" t="s">
        <v>1078</v>
      </c>
    </row>
    <row r="490" spans="1:4" x14ac:dyDescent="0.35">
      <c r="A490" s="5" t="s">
        <v>1087</v>
      </c>
      <c r="C490" s="15" t="s">
        <v>1088</v>
      </c>
      <c r="D490" s="5" t="s">
        <v>469</v>
      </c>
    </row>
    <row r="491" spans="1:4" x14ac:dyDescent="0.35">
      <c r="A491" s="5" t="s">
        <v>1087</v>
      </c>
      <c r="C491" s="15" t="s">
        <v>1096</v>
      </c>
    </row>
    <row r="492" spans="1:4" x14ac:dyDescent="0.35">
      <c r="C492" s="15" t="s">
        <v>1097</v>
      </c>
      <c r="D492" s="5" t="s">
        <v>469</v>
      </c>
    </row>
    <row r="493" spans="1:4" x14ac:dyDescent="0.35">
      <c r="A493" s="5" t="s">
        <v>1111</v>
      </c>
      <c r="B493" s="5" t="s">
        <v>1112</v>
      </c>
      <c r="C493" s="15" t="s">
        <v>1113</v>
      </c>
      <c r="D493" s="5" t="s">
        <v>469</v>
      </c>
    </row>
    <row r="494" spans="1:4" x14ac:dyDescent="0.35">
      <c r="C494" s="15" t="s">
        <v>1145</v>
      </c>
      <c r="D494" s="5" t="s">
        <v>469</v>
      </c>
    </row>
    <row r="495" spans="1:4" x14ac:dyDescent="0.35">
      <c r="C495" s="15" t="s">
        <v>1146</v>
      </c>
      <c r="D495" s="5" t="s">
        <v>469</v>
      </c>
    </row>
    <row r="496" spans="1:4" ht="29" x14ac:dyDescent="0.35">
      <c r="C496" s="15" t="s">
        <v>1148</v>
      </c>
    </row>
    <row r="497" spans="1:4" x14ac:dyDescent="0.35">
      <c r="C497" s="15" t="s">
        <v>1149</v>
      </c>
    </row>
    <row r="498" spans="1:4" x14ac:dyDescent="0.35">
      <c r="A498" s="5" t="s">
        <v>1151</v>
      </c>
      <c r="B498" s="5" t="s">
        <v>1152</v>
      </c>
      <c r="C498" s="15" t="s">
        <v>1153</v>
      </c>
      <c r="D498" s="5" t="s">
        <v>469</v>
      </c>
    </row>
    <row r="500" spans="1:4" x14ac:dyDescent="0.35">
      <c r="A500" s="5" t="s">
        <v>1154</v>
      </c>
      <c r="B500" s="5" t="s">
        <v>1155</v>
      </c>
      <c r="C500" s="15" t="s">
        <v>1156</v>
      </c>
      <c r="D500" s="5" t="s">
        <v>469</v>
      </c>
    </row>
    <row r="501" spans="1:4" x14ac:dyDescent="0.35">
      <c r="C501" s="15" t="s">
        <v>1157</v>
      </c>
      <c r="D501" s="5" t="s">
        <v>469</v>
      </c>
    </row>
    <row r="502" spans="1:4" x14ac:dyDescent="0.35">
      <c r="A502" s="5" t="s">
        <v>1160</v>
      </c>
      <c r="B502" s="5" t="s">
        <v>1171</v>
      </c>
      <c r="C502" s="15" t="s">
        <v>1161</v>
      </c>
    </row>
    <row r="503" spans="1:4" x14ac:dyDescent="0.35">
      <c r="C503" s="15" t="s">
        <v>1162</v>
      </c>
      <c r="D503" s="5" t="s">
        <v>469</v>
      </c>
    </row>
    <row r="504" spans="1:4" x14ac:dyDescent="0.35">
      <c r="C504" s="15" t="s">
        <v>1163</v>
      </c>
    </row>
    <row r="505" spans="1:4" x14ac:dyDescent="0.35">
      <c r="C505" s="15" t="s">
        <v>1165</v>
      </c>
    </row>
    <row r="506" spans="1:4" x14ac:dyDescent="0.35">
      <c r="C506" s="15" t="s">
        <v>1166</v>
      </c>
    </row>
    <row r="507" spans="1:4" x14ac:dyDescent="0.35">
      <c r="C507" s="15" t="s">
        <v>1167</v>
      </c>
    </row>
    <row r="508" spans="1:4" x14ac:dyDescent="0.35">
      <c r="C508" s="15" t="s">
        <v>1168</v>
      </c>
    </row>
    <row r="509" spans="1:4" x14ac:dyDescent="0.35">
      <c r="C509" s="15" t="s">
        <v>1169</v>
      </c>
    </row>
    <row r="510" spans="1:4" x14ac:dyDescent="0.35">
      <c r="A510" s="5" t="s">
        <v>1173</v>
      </c>
      <c r="B510" s="5" t="s">
        <v>1172</v>
      </c>
      <c r="C510" s="15" t="s">
        <v>1174</v>
      </c>
      <c r="D510" s="5" t="s">
        <v>469</v>
      </c>
    </row>
    <row r="511" spans="1:4" x14ac:dyDescent="0.35">
      <c r="C511" s="15" t="s">
        <v>1176</v>
      </c>
    </row>
    <row r="512" spans="1:4" ht="15.5" x14ac:dyDescent="0.35">
      <c r="C512" s="325" t="s">
        <v>1178</v>
      </c>
    </row>
    <row r="513" spans="1:4" x14ac:dyDescent="0.35">
      <c r="C513" s="15" t="s">
        <v>1180</v>
      </c>
    </row>
    <row r="514" spans="1:4" x14ac:dyDescent="0.35">
      <c r="C514" s="15" t="s">
        <v>1181</v>
      </c>
    </row>
    <row r="515" spans="1:4" x14ac:dyDescent="0.35">
      <c r="C515" s="15" t="s">
        <v>1182</v>
      </c>
    </row>
    <row r="516" spans="1:4" x14ac:dyDescent="0.35">
      <c r="B516" s="5" t="s">
        <v>1183</v>
      </c>
      <c r="C516" s="15" t="s">
        <v>1184</v>
      </c>
      <c r="D516" s="5" t="s">
        <v>469</v>
      </c>
    </row>
    <row r="517" spans="1:4" x14ac:dyDescent="0.35">
      <c r="A517" s="5" t="s">
        <v>1186</v>
      </c>
      <c r="B517" s="5" t="s">
        <v>1187</v>
      </c>
      <c r="C517" s="15" t="s">
        <v>1188</v>
      </c>
      <c r="D517" s="5" t="s">
        <v>469</v>
      </c>
    </row>
    <row r="518" spans="1:4" x14ac:dyDescent="0.35">
      <c r="C518" s="15" t="s">
        <v>1189</v>
      </c>
      <c r="D518" s="5" t="s">
        <v>469</v>
      </c>
    </row>
    <row r="519" spans="1:4" x14ac:dyDescent="0.35">
      <c r="A519" s="5" t="s">
        <v>1190</v>
      </c>
      <c r="B519" s="5" t="s">
        <v>1191</v>
      </c>
      <c r="C519" s="15" t="s">
        <v>1192</v>
      </c>
      <c r="D519" s="5" t="s">
        <v>469</v>
      </c>
    </row>
    <row r="521" spans="1:4" x14ac:dyDescent="0.35">
      <c r="A521" s="5" t="s">
        <v>1193</v>
      </c>
      <c r="B521" s="5" t="s">
        <v>1194</v>
      </c>
      <c r="C521" s="15" t="s">
        <v>1195</v>
      </c>
      <c r="D521" s="5" t="s">
        <v>469</v>
      </c>
    </row>
    <row r="524" spans="1:4" x14ac:dyDescent="0.35">
      <c r="A524" s="5" t="s">
        <v>1197</v>
      </c>
      <c r="B524" s="5" t="s">
        <v>1198</v>
      </c>
      <c r="C524" s="15" t="s">
        <v>1199</v>
      </c>
      <c r="D524" s="5" t="s">
        <v>469</v>
      </c>
    </row>
    <row r="525" spans="1:4" x14ac:dyDescent="0.35">
      <c r="B525" s="5" t="s">
        <v>1198</v>
      </c>
      <c r="C525" s="15" t="s">
        <v>1200</v>
      </c>
      <c r="D525" s="5" t="s">
        <v>469</v>
      </c>
    </row>
    <row r="526" spans="1:4" x14ac:dyDescent="0.35">
      <c r="A526" s="5" t="s">
        <v>1201</v>
      </c>
      <c r="B526" s="5" t="s">
        <v>1202</v>
      </c>
      <c r="C526" s="15" t="s">
        <v>1203</v>
      </c>
      <c r="D526" s="5" t="s">
        <v>469</v>
      </c>
    </row>
    <row r="527" spans="1:4" x14ac:dyDescent="0.35">
      <c r="A527" s="5" t="s">
        <v>1204</v>
      </c>
      <c r="B527" s="5" t="s">
        <v>1205</v>
      </c>
      <c r="C527" s="15" t="s">
        <v>1206</v>
      </c>
      <c r="D527" s="5" t="s">
        <v>469</v>
      </c>
    </row>
    <row r="528" spans="1:4" x14ac:dyDescent="0.35">
      <c r="C528" s="15" t="s">
        <v>1207</v>
      </c>
      <c r="D528" s="5" t="s">
        <v>469</v>
      </c>
    </row>
    <row r="530" spans="1:4" x14ac:dyDescent="0.35">
      <c r="A530" s="5" t="s">
        <v>1209</v>
      </c>
      <c r="B530" s="5" t="s">
        <v>1208</v>
      </c>
      <c r="C530" s="15" t="s">
        <v>1210</v>
      </c>
      <c r="D530" s="5" t="s">
        <v>513</v>
      </c>
    </row>
    <row r="531" spans="1:4" x14ac:dyDescent="0.35">
      <c r="A531" s="5" t="s">
        <v>1209</v>
      </c>
      <c r="B531" s="5" t="s">
        <v>1208</v>
      </c>
      <c r="C531" s="15" t="s">
        <v>1215</v>
      </c>
      <c r="D531" s="5" t="s">
        <v>513</v>
      </c>
    </row>
    <row r="532" spans="1:4" x14ac:dyDescent="0.35">
      <c r="C532" s="15" t="s">
        <v>1216</v>
      </c>
      <c r="D532" s="5" t="s">
        <v>513</v>
      </c>
    </row>
    <row r="533" spans="1:4" x14ac:dyDescent="0.35">
      <c r="C533" s="15" t="s">
        <v>1217</v>
      </c>
      <c r="D533" s="5" t="s">
        <v>513</v>
      </c>
    </row>
    <row r="534" spans="1:4" x14ac:dyDescent="0.35">
      <c r="B534" s="5" t="s">
        <v>1224</v>
      </c>
      <c r="C534" s="15" t="s">
        <v>1218</v>
      </c>
      <c r="D534" s="5" t="s">
        <v>513</v>
      </c>
    </row>
    <row r="535" spans="1:4" x14ac:dyDescent="0.35">
      <c r="B535" s="5" t="s">
        <v>1223</v>
      </c>
      <c r="C535" s="15" t="s">
        <v>1222</v>
      </c>
      <c r="D535" s="5" t="s">
        <v>513</v>
      </c>
    </row>
    <row r="536" spans="1:4" x14ac:dyDescent="0.35">
      <c r="B536" s="5" t="s">
        <v>1225</v>
      </c>
      <c r="C536" s="15" t="s">
        <v>1226</v>
      </c>
      <c r="D536" s="5" t="s">
        <v>513</v>
      </c>
    </row>
    <row r="537" spans="1:4" x14ac:dyDescent="0.35">
      <c r="A537" s="5" t="s">
        <v>1231</v>
      </c>
      <c r="B537" s="5" t="s">
        <v>1229</v>
      </c>
      <c r="C537" s="15" t="s">
        <v>1230</v>
      </c>
      <c r="D537" s="5" t="s">
        <v>513</v>
      </c>
    </row>
    <row r="538" spans="1:4" x14ac:dyDescent="0.35">
      <c r="C538" s="15" t="s">
        <v>1233</v>
      </c>
      <c r="D538" s="5" t="s">
        <v>513</v>
      </c>
    </row>
    <row r="539" spans="1:4" x14ac:dyDescent="0.35">
      <c r="A539" s="5" t="s">
        <v>1234</v>
      </c>
      <c r="B539" s="5" t="s">
        <v>1235</v>
      </c>
      <c r="C539" s="15" t="s">
        <v>1236</v>
      </c>
      <c r="D539" s="5" t="s">
        <v>469</v>
      </c>
    </row>
    <row r="540" spans="1:4" x14ac:dyDescent="0.35">
      <c r="A540" s="5" t="s">
        <v>1237</v>
      </c>
      <c r="B540" s="5" t="s">
        <v>1031</v>
      </c>
      <c r="C540" s="15" t="s">
        <v>1238</v>
      </c>
      <c r="D540" s="5" t="s">
        <v>513</v>
      </c>
    </row>
    <row r="541" spans="1:4" x14ac:dyDescent="0.35">
      <c r="C541" s="15" t="s">
        <v>1239</v>
      </c>
      <c r="D541" s="5" t="s">
        <v>513</v>
      </c>
    </row>
    <row r="542" spans="1:4" x14ac:dyDescent="0.35">
      <c r="C542" s="15" t="s">
        <v>1240</v>
      </c>
      <c r="D542" s="5" t="s">
        <v>513</v>
      </c>
    </row>
    <row r="544" spans="1:4" x14ac:dyDescent="0.35">
      <c r="A544" s="5" t="s">
        <v>1241</v>
      </c>
      <c r="B544" s="5" t="s">
        <v>1194</v>
      </c>
      <c r="C544" s="15" t="s">
        <v>1242</v>
      </c>
      <c r="D544" s="5" t="s">
        <v>469</v>
      </c>
    </row>
    <row r="546" spans="1:4" x14ac:dyDescent="0.35">
      <c r="A546" s="5" t="s">
        <v>1243</v>
      </c>
      <c r="B546" s="5" t="s">
        <v>1244</v>
      </c>
      <c r="C546" s="15" t="s">
        <v>1245</v>
      </c>
    </row>
    <row r="547" spans="1:4" x14ac:dyDescent="0.35">
      <c r="C547" s="15" t="s">
        <v>1246</v>
      </c>
    </row>
    <row r="548" spans="1:4" x14ac:dyDescent="0.35">
      <c r="C548" s="15" t="s">
        <v>1247</v>
      </c>
      <c r="D548" s="5" t="s">
        <v>1248</v>
      </c>
    </row>
    <row r="550" spans="1:4" x14ac:dyDescent="0.35">
      <c r="A550" s="5" t="s">
        <v>1263</v>
      </c>
      <c r="B550" s="5" t="s">
        <v>1264</v>
      </c>
      <c r="C550" s="15" t="s">
        <v>1265</v>
      </c>
    </row>
    <row r="551" spans="1:4" x14ac:dyDescent="0.35">
      <c r="C551" s="15" t="s">
        <v>1266</v>
      </c>
    </row>
    <row r="553" spans="1:4" x14ac:dyDescent="0.35">
      <c r="A553" s="5" t="s">
        <v>1267</v>
      </c>
      <c r="B553" s="5" t="s">
        <v>1268</v>
      </c>
      <c r="C553" s="15" t="s">
        <v>1269</v>
      </c>
      <c r="D553" s="5" t="s">
        <v>469</v>
      </c>
    </row>
    <row r="554" spans="1:4" x14ac:dyDescent="0.35">
      <c r="C554" s="15" t="s">
        <v>1272</v>
      </c>
    </row>
    <row r="556" spans="1:4" x14ac:dyDescent="0.35">
      <c r="A556" s="5" t="s">
        <v>1274</v>
      </c>
      <c r="B556" s="5" t="s">
        <v>1275</v>
      </c>
      <c r="C556" s="15" t="s">
        <v>1276</v>
      </c>
      <c r="D556" s="5" t="s">
        <v>549</v>
      </c>
    </row>
    <row r="558" spans="1:4" x14ac:dyDescent="0.35">
      <c r="A558" s="5" t="s">
        <v>1274</v>
      </c>
      <c r="B558" s="5" t="s">
        <v>1277</v>
      </c>
      <c r="C558" s="15" t="s">
        <v>1242</v>
      </c>
    </row>
    <row r="560" spans="1:4" x14ac:dyDescent="0.35">
      <c r="A560" s="5" t="s">
        <v>1281</v>
      </c>
      <c r="B560" s="5" t="s">
        <v>1282</v>
      </c>
      <c r="C560" s="15" t="s">
        <v>1283</v>
      </c>
      <c r="D560" s="5" t="s">
        <v>1285</v>
      </c>
    </row>
    <row r="561" spans="1:4" x14ac:dyDescent="0.35">
      <c r="C561" s="15" t="s">
        <v>1284</v>
      </c>
    </row>
    <row r="563" spans="1:4" x14ac:dyDescent="0.35">
      <c r="A563" s="5" t="s">
        <v>1318</v>
      </c>
      <c r="B563" s="5" t="s">
        <v>1319</v>
      </c>
      <c r="C563" s="15" t="s">
        <v>1321</v>
      </c>
      <c r="D563" s="5" t="s">
        <v>1285</v>
      </c>
    </row>
    <row r="564" spans="1:4" x14ac:dyDescent="0.35">
      <c r="C564" s="15" t="s">
        <v>1320</v>
      </c>
    </row>
    <row r="565" spans="1:4" x14ac:dyDescent="0.35">
      <c r="C565" s="15" t="s">
        <v>1322</v>
      </c>
    </row>
    <row r="566" spans="1:4" x14ac:dyDescent="0.35">
      <c r="C566" s="15" t="s">
        <v>1323</v>
      </c>
    </row>
    <row r="567" spans="1:4" x14ac:dyDescent="0.35">
      <c r="C567" s="15" t="s">
        <v>1324</v>
      </c>
    </row>
    <row r="569" spans="1:4" x14ac:dyDescent="0.35">
      <c r="A569" s="5" t="s">
        <v>1325</v>
      </c>
      <c r="B569" s="5" t="s">
        <v>1327</v>
      </c>
      <c r="C569" s="15" t="s">
        <v>1326</v>
      </c>
      <c r="D569" s="5" t="s">
        <v>1285</v>
      </c>
    </row>
    <row r="571" spans="1:4" x14ac:dyDescent="0.35">
      <c r="A571" s="5" t="s">
        <v>1330</v>
      </c>
      <c r="B571" s="5" t="s">
        <v>1331</v>
      </c>
      <c r="C571" s="15" t="s">
        <v>1332</v>
      </c>
    </row>
    <row r="573" spans="1:4" x14ac:dyDescent="0.35">
      <c r="A573" s="5" t="s">
        <v>1435</v>
      </c>
      <c r="B573" s="5" t="s">
        <v>1436</v>
      </c>
      <c r="C573" s="15" t="s">
        <v>1437</v>
      </c>
      <c r="D573" s="5" t="s">
        <v>1285</v>
      </c>
    </row>
    <row r="574" spans="1:4" x14ac:dyDescent="0.35">
      <c r="C574" s="15" t="s">
        <v>1438</v>
      </c>
    </row>
    <row r="576" spans="1:4" x14ac:dyDescent="0.35">
      <c r="A576" s="5" t="s">
        <v>1448</v>
      </c>
      <c r="B576" s="5" t="s">
        <v>1449</v>
      </c>
      <c r="C576" s="15" t="s">
        <v>1450</v>
      </c>
    </row>
    <row r="577" spans="1:4" x14ac:dyDescent="0.35">
      <c r="C577" s="15" t="s">
        <v>1451</v>
      </c>
    </row>
    <row r="578" spans="1:4" x14ac:dyDescent="0.35">
      <c r="C578" s="15" t="s">
        <v>1452</v>
      </c>
    </row>
    <row r="579" spans="1:4" x14ac:dyDescent="0.35">
      <c r="C579" s="15" t="s">
        <v>1453</v>
      </c>
    </row>
    <row r="580" spans="1:4" x14ac:dyDescent="0.35">
      <c r="C580" s="15" t="s">
        <v>1454</v>
      </c>
    </row>
    <row r="581" spans="1:4" x14ac:dyDescent="0.35">
      <c r="C581" s="15" t="s">
        <v>1453</v>
      </c>
    </row>
    <row r="582" spans="1:4" x14ac:dyDescent="0.35">
      <c r="C582" s="15" t="s">
        <v>1455</v>
      </c>
    </row>
    <row r="583" spans="1:4" x14ac:dyDescent="0.35">
      <c r="C583" s="15" t="s">
        <v>1453</v>
      </c>
    </row>
    <row r="584" spans="1:4" x14ac:dyDescent="0.35">
      <c r="C584" s="15" t="s">
        <v>1456</v>
      </c>
    </row>
    <row r="585" spans="1:4" x14ac:dyDescent="0.35">
      <c r="C585" s="15" t="s">
        <v>1453</v>
      </c>
      <c r="D585" s="5" t="s">
        <v>1248</v>
      </c>
    </row>
    <row r="587" spans="1:4" x14ac:dyDescent="0.35">
      <c r="A587" s="5" t="s">
        <v>1461</v>
      </c>
      <c r="B587" s="5" t="s">
        <v>1462</v>
      </c>
      <c r="C587" s="15" t="s">
        <v>1463</v>
      </c>
      <c r="D587" s="5" t="s">
        <v>1464</v>
      </c>
    </row>
    <row r="588" spans="1:4" x14ac:dyDescent="0.35">
      <c r="C588" s="15" t="s">
        <v>1465</v>
      </c>
    </row>
    <row r="589" spans="1:4" x14ac:dyDescent="0.35">
      <c r="C589" s="15" t="s">
        <v>1466</v>
      </c>
    </row>
    <row r="590" spans="1:4" x14ac:dyDescent="0.35">
      <c r="C590" s="15" t="s">
        <v>1467</v>
      </c>
    </row>
    <row r="592" spans="1:4" x14ac:dyDescent="0.35">
      <c r="A592" s="5" t="s">
        <v>1468</v>
      </c>
      <c r="B592" s="5" t="s">
        <v>1469</v>
      </c>
      <c r="C592" s="15" t="s">
        <v>1470</v>
      </c>
      <c r="D592" s="5" t="s">
        <v>1464</v>
      </c>
    </row>
    <row r="594" spans="1:4" x14ac:dyDescent="0.35">
      <c r="A594" s="5" t="s">
        <v>1471</v>
      </c>
      <c r="B594" s="5" t="s">
        <v>1472</v>
      </c>
      <c r="C594" s="15" t="s">
        <v>1473</v>
      </c>
    </row>
    <row r="595" spans="1:4" x14ac:dyDescent="0.35">
      <c r="C595" s="15" t="s">
        <v>1474</v>
      </c>
    </row>
    <row r="598" spans="1:4" x14ac:dyDescent="0.35">
      <c r="A598" s="5" t="s">
        <v>1489</v>
      </c>
      <c r="B598" s="5" t="s">
        <v>1490</v>
      </c>
      <c r="C598" s="15" t="s">
        <v>1491</v>
      </c>
      <c r="D598" s="5" t="s">
        <v>469</v>
      </c>
    </row>
    <row r="599" spans="1:4" x14ac:dyDescent="0.35">
      <c r="C599" s="15" t="s">
        <v>1492</v>
      </c>
      <c r="D599" s="5" t="s">
        <v>469</v>
      </c>
    </row>
    <row r="601" spans="1:4" x14ac:dyDescent="0.35">
      <c r="A601" s="5" t="s">
        <v>1493</v>
      </c>
      <c r="B601" s="5" t="s">
        <v>1490</v>
      </c>
      <c r="C601" s="15" t="s">
        <v>1494</v>
      </c>
      <c r="D601" s="5" t="s">
        <v>1464</v>
      </c>
    </row>
    <row r="603" spans="1:4" x14ac:dyDescent="0.35">
      <c r="A603" s="5" t="s">
        <v>1496</v>
      </c>
      <c r="B603" s="5" t="s">
        <v>1497</v>
      </c>
      <c r="C603" s="15" t="s">
        <v>1498</v>
      </c>
      <c r="D603" s="5" t="s">
        <v>1464</v>
      </c>
    </row>
  </sheetData>
  <customSheetViews>
    <customSheetView guid="{413575D0-A88C-4EFD-A604-365F28B09173}" fitToPage="1" state="hidden">
      <selection activeCell="A7" sqref="A7"/>
      <pageMargins left="0.7" right="0.7" top="0.75" bottom="0.75" header="0.3" footer="0.3"/>
      <pageSetup scale="58" orientation="portrait" horizontalDpi="1200" verticalDpi="1200" r:id="rId1"/>
    </customSheetView>
  </customSheetViews>
  <mergeCells count="2">
    <mergeCell ref="A1:H1"/>
    <mergeCell ref="A2:H2"/>
  </mergeCells>
  <phoneticPr fontId="36" type="noConversion"/>
  <pageMargins left="0.7" right="0.7" top="0.75" bottom="0.75" header="0.3" footer="0.3"/>
  <pageSetup scale="17" orientation="portrait" horizontalDpi="1200" verticalDpi="1200"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X48"/>
  <sheetViews>
    <sheetView showGridLines="0" zoomScaleNormal="100" workbookViewId="0"/>
  </sheetViews>
  <sheetFormatPr defaultColWidth="0" defaultRowHeight="0" customHeight="1" zeroHeight="1" x14ac:dyDescent="0.3"/>
  <cols>
    <col min="1" max="1" width="3.54296875" style="40" customWidth="1"/>
    <col min="2" max="2" width="7.453125" style="40" customWidth="1"/>
    <col min="3" max="3" width="9" style="40" customWidth="1"/>
    <col min="4" max="4" width="20.1796875" style="40" customWidth="1"/>
    <col min="5" max="5" width="35.453125" style="40" customWidth="1"/>
    <col min="6" max="6" width="15.54296875" style="40" bestFit="1" customWidth="1"/>
    <col min="7" max="7" width="16.1796875" style="40" customWidth="1"/>
    <col min="8" max="8" width="55.54296875" style="40" customWidth="1"/>
    <col min="9" max="10" width="18" style="40" customWidth="1"/>
    <col min="11" max="12" width="15.54296875" style="40" customWidth="1"/>
    <col min="13" max="13" width="5.453125" style="40" customWidth="1"/>
    <col min="14" max="14" width="15.54296875" style="40" hidden="1" customWidth="1"/>
    <col min="15" max="15" width="4.453125" style="40" hidden="1" customWidth="1"/>
    <col min="16" max="17" width="18.54296875" style="40" hidden="1" customWidth="1"/>
    <col min="18" max="18" width="2.54296875" style="40" hidden="1" customWidth="1"/>
    <col min="19" max="19" width="3.54296875" style="40" hidden="1" customWidth="1"/>
    <col min="20" max="20" width="8.81640625" style="40" hidden="1" customWidth="1"/>
    <col min="21" max="24" width="8.7265625" style="40" hidden="1" customWidth="1"/>
    <col min="25" max="16384" width="8.81640625" style="40" hidden="1"/>
  </cols>
  <sheetData>
    <row r="1" spans="1:21" s="154" customFormat="1" ht="60" customHeight="1" x14ac:dyDescent="0.6">
      <c r="A1" s="285"/>
      <c r="B1" s="283" t="str">
        <f>Development!B4&amp;" "&amp;"Commercial Efficiency Program"</f>
        <v>2025 Commercial Efficiency Program</v>
      </c>
      <c r="C1" s="283"/>
      <c r="D1" s="283"/>
      <c r="E1" s="283"/>
      <c r="F1" s="283"/>
      <c r="G1" s="283"/>
      <c r="H1" s="283"/>
      <c r="I1" s="283"/>
      <c r="J1" s="283"/>
      <c r="K1" s="283"/>
      <c r="L1" s="283"/>
      <c r="M1" s="283"/>
      <c r="N1" s="18"/>
      <c r="O1" s="27"/>
      <c r="P1" s="16"/>
      <c r="Q1" s="16"/>
      <c r="R1" s="16"/>
    </row>
    <row r="2" spans="1:21" s="154" customFormat="1" ht="60" customHeight="1" thickBot="1" x14ac:dyDescent="0.35">
      <c r="A2" s="286"/>
      <c r="B2" s="289" t="s">
        <v>521</v>
      </c>
      <c r="C2" s="287"/>
      <c r="D2" s="287"/>
      <c r="E2" s="290"/>
      <c r="F2" s="290"/>
      <c r="G2" s="290"/>
      <c r="H2" s="287"/>
      <c r="I2" s="287"/>
      <c r="J2" s="284"/>
      <c r="K2" s="284"/>
      <c r="L2" s="284"/>
      <c r="M2" s="284"/>
      <c r="N2" s="34"/>
      <c r="O2" s="28"/>
      <c r="P2" s="28"/>
      <c r="Q2" s="28"/>
      <c r="R2" s="128"/>
    </row>
    <row r="3" spans="1:21" ht="45.65" customHeight="1" thickTop="1" x14ac:dyDescent="0.3">
      <c r="A3" s="291"/>
      <c r="B3" s="564" t="s">
        <v>728</v>
      </c>
      <c r="C3" s="564"/>
      <c r="D3" s="564"/>
      <c r="E3" s="564"/>
      <c r="F3" s="564"/>
      <c r="G3" s="564"/>
      <c r="H3" s="564"/>
      <c r="I3" s="564"/>
      <c r="J3" s="564"/>
      <c r="K3" s="564"/>
      <c r="L3" s="564"/>
      <c r="M3" s="292"/>
      <c r="N3" s="180"/>
      <c r="O3" s="180"/>
      <c r="P3" s="180"/>
      <c r="Q3" s="180"/>
      <c r="R3" s="130"/>
    </row>
    <row r="4" spans="1:21" s="47" customFormat="1" ht="25" customHeight="1" x14ac:dyDescent="0.35">
      <c r="B4" s="277" t="s">
        <v>941</v>
      </c>
      <c r="C4" s="278"/>
      <c r="D4" s="278"/>
      <c r="E4" s="278"/>
      <c r="F4" s="281" t="s">
        <v>484</v>
      </c>
      <c r="G4" s="278"/>
      <c r="H4" s="278"/>
      <c r="I4" s="278"/>
      <c r="J4" s="278"/>
      <c r="K4" s="278"/>
      <c r="L4" s="278"/>
      <c r="M4" s="236"/>
      <c r="N4" s="35"/>
      <c r="O4" s="35"/>
      <c r="P4" s="35"/>
      <c r="Q4" s="35"/>
      <c r="R4" s="35"/>
    </row>
    <row r="5" spans="1:21" s="47" customFormat="1" ht="25" customHeight="1" x14ac:dyDescent="0.35">
      <c r="B5" s="676" t="s">
        <v>522</v>
      </c>
      <c r="C5" s="676"/>
      <c r="D5" s="676"/>
      <c r="E5" s="676"/>
      <c r="F5" s="676"/>
      <c r="G5" s="676"/>
      <c r="H5" s="676"/>
      <c r="I5" s="676"/>
      <c r="J5" s="676"/>
      <c r="K5" s="676"/>
      <c r="L5" s="676"/>
      <c r="M5" s="676"/>
      <c r="N5" s="35"/>
      <c r="O5" s="35"/>
      <c r="P5" s="35"/>
      <c r="Q5" s="35"/>
      <c r="R5" s="35"/>
    </row>
    <row r="6" spans="1:21" s="155" customFormat="1" ht="57.65" customHeight="1" x14ac:dyDescent="0.35">
      <c r="B6" s="257" t="s">
        <v>523</v>
      </c>
      <c r="C6" s="288" t="s">
        <v>85</v>
      </c>
      <c r="D6" s="257" t="s">
        <v>674</v>
      </c>
      <c r="E6" s="258" t="s">
        <v>524</v>
      </c>
      <c r="F6" s="679" t="s">
        <v>602</v>
      </c>
      <c r="G6" s="680"/>
      <c r="H6" s="679" t="s">
        <v>525</v>
      </c>
      <c r="I6" s="680"/>
      <c r="J6" s="258" t="s">
        <v>526</v>
      </c>
      <c r="K6" s="258" t="s">
        <v>527</v>
      </c>
      <c r="L6" s="258" t="s">
        <v>34</v>
      </c>
      <c r="M6" s="35"/>
      <c r="N6" s="35"/>
      <c r="O6" s="35"/>
      <c r="P6" s="35"/>
      <c r="Q6" s="35"/>
      <c r="R6" s="35"/>
    </row>
    <row r="7" spans="1:21" s="155" customFormat="1" ht="15" customHeight="1" x14ac:dyDescent="0.35">
      <c r="B7" s="259" t="s">
        <v>528</v>
      </c>
      <c r="C7" s="279"/>
      <c r="D7" s="280"/>
      <c r="E7" s="259"/>
      <c r="F7" s="662" t="s">
        <v>696</v>
      </c>
      <c r="G7" s="663"/>
      <c r="H7" s="662"/>
      <c r="I7" s="663"/>
      <c r="J7" s="259"/>
      <c r="K7" s="259"/>
      <c r="L7" s="259"/>
      <c r="M7" s="35"/>
      <c r="N7" s="35"/>
      <c r="O7" s="35"/>
      <c r="P7" s="35"/>
      <c r="Q7" s="35"/>
      <c r="R7" s="35"/>
    </row>
    <row r="8" spans="1:21" s="155" customFormat="1" ht="57.65" customHeight="1" x14ac:dyDescent="0.35">
      <c r="B8" s="260">
        <v>750</v>
      </c>
      <c r="C8" s="175"/>
      <c r="D8" s="239"/>
      <c r="E8" s="261" t="s">
        <v>529</v>
      </c>
      <c r="F8" s="664"/>
      <c r="G8" s="665"/>
      <c r="H8" s="681" t="s">
        <v>743</v>
      </c>
      <c r="I8" s="682"/>
      <c r="J8" s="139"/>
      <c r="K8" s="176"/>
      <c r="L8" s="240">
        <f>IF(OR(C8="",K8=""),0,B8*C8)</f>
        <v>0</v>
      </c>
      <c r="M8" s="35"/>
      <c r="N8" s="35"/>
      <c r="O8" s="35"/>
      <c r="P8" s="35"/>
      <c r="Q8" s="35"/>
      <c r="R8" s="35"/>
    </row>
    <row r="9" spans="1:21" s="155" customFormat="1" ht="14.5" customHeight="1" x14ac:dyDescent="0.35">
      <c r="B9" s="259" t="s">
        <v>89</v>
      </c>
      <c r="C9" s="259"/>
      <c r="D9" s="259"/>
      <c r="E9" s="259"/>
      <c r="F9" s="662"/>
      <c r="G9" s="663"/>
      <c r="H9" s="662"/>
      <c r="I9" s="663"/>
      <c r="J9" s="259"/>
      <c r="K9" s="259"/>
      <c r="L9" s="259"/>
      <c r="M9" s="35"/>
      <c r="N9" s="35"/>
      <c r="O9" s="35"/>
      <c r="P9" s="35"/>
      <c r="Q9" s="35"/>
      <c r="R9" s="35"/>
    </row>
    <row r="10" spans="1:21" s="155" customFormat="1" ht="57.65" customHeight="1" x14ac:dyDescent="0.35">
      <c r="B10" s="260">
        <v>350</v>
      </c>
      <c r="C10" s="175"/>
      <c r="D10" s="239"/>
      <c r="E10" s="262" t="s">
        <v>530</v>
      </c>
      <c r="F10" s="668" t="s">
        <v>603</v>
      </c>
      <c r="G10" s="669"/>
      <c r="H10" s="672" t="s">
        <v>744</v>
      </c>
      <c r="I10" s="673"/>
      <c r="J10" s="263"/>
      <c r="K10" s="179"/>
      <c r="L10" s="240">
        <f>IF(OR(C10="",K10=""),0,B10*C10)</f>
        <v>0</v>
      </c>
      <c r="M10" s="35"/>
      <c r="N10" s="35"/>
      <c r="O10" s="35"/>
      <c r="P10" s="35"/>
      <c r="Q10" s="35"/>
      <c r="R10" s="35"/>
    </row>
    <row r="11" spans="1:21" ht="14.5" x14ac:dyDescent="0.35">
      <c r="B11" s="259" t="s">
        <v>531</v>
      </c>
      <c r="C11" s="259"/>
      <c r="D11" s="259"/>
      <c r="E11" s="259"/>
      <c r="F11" s="662" t="s">
        <v>632</v>
      </c>
      <c r="G11" s="663"/>
      <c r="H11" s="662"/>
      <c r="I11" s="663"/>
      <c r="J11" s="259"/>
      <c r="K11" s="259"/>
      <c r="L11" s="259"/>
      <c r="M11" s="35"/>
      <c r="N11" s="35"/>
      <c r="O11" s="35"/>
      <c r="P11" s="35"/>
      <c r="Q11" s="35"/>
      <c r="R11" s="35"/>
    </row>
    <row r="12" spans="1:21" ht="57.65" customHeight="1" x14ac:dyDescent="0.35">
      <c r="B12" s="260">
        <v>300</v>
      </c>
      <c r="C12" s="175"/>
      <c r="D12" s="239"/>
      <c r="E12" s="261" t="s">
        <v>532</v>
      </c>
      <c r="F12" s="664"/>
      <c r="G12" s="665"/>
      <c r="H12" s="672" t="s">
        <v>745</v>
      </c>
      <c r="I12" s="673"/>
      <c r="J12" s="264"/>
      <c r="K12" s="179"/>
      <c r="L12" s="240">
        <f>IF(OR(C12="",F12="",K12=""),0,B12*C12)</f>
        <v>0</v>
      </c>
      <c r="M12" s="35"/>
      <c r="N12" s="35"/>
      <c r="O12" s="35"/>
      <c r="P12" s="35"/>
      <c r="Q12" s="35"/>
      <c r="R12" s="35"/>
    </row>
    <row r="13" spans="1:21" s="57" customFormat="1" ht="14.5" x14ac:dyDescent="0.35">
      <c r="B13" s="259" t="s">
        <v>533</v>
      </c>
      <c r="C13" s="259"/>
      <c r="D13" s="259"/>
      <c r="E13" s="259"/>
      <c r="F13" s="662"/>
      <c r="G13" s="663"/>
      <c r="H13" s="662"/>
      <c r="I13" s="663"/>
      <c r="J13" s="265"/>
      <c r="K13" s="259"/>
      <c r="L13" s="259"/>
      <c r="M13" s="35"/>
      <c r="N13" s="35"/>
      <c r="O13" s="35"/>
      <c r="P13" s="35"/>
      <c r="Q13" s="35"/>
      <c r="R13" s="35"/>
      <c r="T13" s="157"/>
      <c r="U13" s="157"/>
    </row>
    <row r="14" spans="1:21" s="57" customFormat="1" ht="45" customHeight="1" x14ac:dyDescent="0.35">
      <c r="B14" s="260">
        <v>200</v>
      </c>
      <c r="C14" s="175"/>
      <c r="D14" s="239"/>
      <c r="E14" s="261" t="s">
        <v>534</v>
      </c>
      <c r="F14" s="651" t="s">
        <v>603</v>
      </c>
      <c r="G14" s="651"/>
      <c r="H14" s="655" t="s">
        <v>746</v>
      </c>
      <c r="I14" s="677"/>
      <c r="J14" s="266"/>
      <c r="K14" s="244"/>
      <c r="L14" s="240">
        <f>IF(OR(C14="",K14=""),0,B14*C14)</f>
        <v>0</v>
      </c>
      <c r="M14" s="35"/>
      <c r="N14" s="35"/>
      <c r="O14" s="35"/>
      <c r="P14" s="35"/>
      <c r="Q14" s="35"/>
      <c r="R14" s="35"/>
      <c r="T14" s="159"/>
      <c r="U14" s="160"/>
    </row>
    <row r="15" spans="1:21" s="57" customFormat="1" ht="45" customHeight="1" x14ac:dyDescent="0.35">
      <c r="B15" s="260">
        <v>350</v>
      </c>
      <c r="C15" s="175"/>
      <c r="D15" s="239"/>
      <c r="E15" s="261" t="s">
        <v>535</v>
      </c>
      <c r="F15" s="651" t="s">
        <v>603</v>
      </c>
      <c r="G15" s="651"/>
      <c r="H15" s="659"/>
      <c r="I15" s="678"/>
      <c r="J15" s="267"/>
      <c r="K15" s="244"/>
      <c r="L15" s="240">
        <f>IF(OR(C15="",K15=""),0,B15*C15)</f>
        <v>0</v>
      </c>
      <c r="M15" s="35"/>
      <c r="N15" s="35"/>
      <c r="O15" s="35"/>
      <c r="P15" s="35"/>
      <c r="Q15" s="35"/>
      <c r="R15" s="35"/>
      <c r="T15" s="159"/>
      <c r="U15" s="160"/>
    </row>
    <row r="16" spans="1:21" s="57" customFormat="1" ht="14.5" hidden="1" customHeight="1" x14ac:dyDescent="0.35">
      <c r="B16" s="259" t="s">
        <v>854</v>
      </c>
      <c r="C16" s="259"/>
      <c r="D16" s="259"/>
      <c r="E16" s="259"/>
      <c r="F16" s="662" t="s">
        <v>604</v>
      </c>
      <c r="G16" s="663"/>
      <c r="H16" s="670"/>
      <c r="I16" s="671"/>
      <c r="J16" s="265"/>
      <c r="K16" s="265"/>
      <c r="L16" s="265"/>
      <c r="M16" s="35"/>
      <c r="N16" s="35"/>
      <c r="O16" s="35"/>
      <c r="P16" s="35"/>
      <c r="Q16" s="35"/>
      <c r="R16" s="35"/>
      <c r="T16" s="159"/>
      <c r="U16" s="160"/>
    </row>
    <row r="17" spans="2:21" s="57" customFormat="1" ht="55.5" hidden="1" customHeight="1" x14ac:dyDescent="0.35">
      <c r="B17" s="260">
        <v>80</v>
      </c>
      <c r="C17" s="175"/>
      <c r="D17" s="268" t="s">
        <v>603</v>
      </c>
      <c r="E17" s="261" t="s">
        <v>855</v>
      </c>
      <c r="F17" s="666"/>
      <c r="G17" s="667"/>
      <c r="H17" s="672" t="s">
        <v>901</v>
      </c>
      <c r="I17" s="673"/>
      <c r="J17" s="274"/>
      <c r="K17" s="256"/>
      <c r="L17" s="240">
        <f>IF(F17="Electric",IF(K17="",0,C17*B17),0)</f>
        <v>0</v>
      </c>
      <c r="M17" s="35"/>
      <c r="N17" s="35"/>
      <c r="O17" s="35"/>
      <c r="P17" s="35"/>
      <c r="Q17" s="35"/>
      <c r="R17" s="35"/>
      <c r="T17" s="159"/>
      <c r="U17" s="160"/>
    </row>
    <row r="18" spans="2:21" s="57" customFormat="1" ht="15" customHeight="1" x14ac:dyDescent="0.35">
      <c r="B18" s="259" t="s">
        <v>536</v>
      </c>
      <c r="C18" s="259"/>
      <c r="D18" s="259"/>
      <c r="E18" s="259"/>
      <c r="F18" s="662" t="s">
        <v>604</v>
      </c>
      <c r="G18" s="663"/>
      <c r="H18" s="662"/>
      <c r="I18" s="663"/>
      <c r="J18" s="259"/>
      <c r="K18" s="259"/>
      <c r="L18" s="259"/>
      <c r="M18" s="35"/>
      <c r="N18" s="35"/>
      <c r="O18" s="35"/>
      <c r="P18" s="35"/>
      <c r="Q18" s="35"/>
      <c r="R18" s="35"/>
      <c r="T18" s="159"/>
      <c r="U18" s="160"/>
    </row>
    <row r="19" spans="2:21" s="57" customFormat="1" ht="30" customHeight="1" x14ac:dyDescent="0.35">
      <c r="B19" s="260">
        <v>100</v>
      </c>
      <c r="C19" s="175"/>
      <c r="D19" s="268" t="s">
        <v>603</v>
      </c>
      <c r="E19" s="262" t="s">
        <v>537</v>
      </c>
      <c r="F19" s="661"/>
      <c r="G19" s="661"/>
      <c r="H19" s="655" t="s">
        <v>538</v>
      </c>
      <c r="I19" s="656"/>
      <c r="J19" s="269"/>
      <c r="K19" s="270" t="s">
        <v>603</v>
      </c>
      <c r="L19" s="240">
        <f t="shared" ref="L19:L24" si="0">IF(OR(C19="",F19=""),0,B19*C19)</f>
        <v>0</v>
      </c>
      <c r="M19" s="35"/>
      <c r="N19" s="35"/>
      <c r="O19" s="35"/>
      <c r="P19" s="35"/>
      <c r="Q19" s="35"/>
      <c r="R19" s="35"/>
      <c r="T19" s="159"/>
      <c r="U19" s="160"/>
    </row>
    <row r="20" spans="2:21" s="57" customFormat="1" ht="30" customHeight="1" x14ac:dyDescent="0.35">
      <c r="B20" s="260">
        <v>460</v>
      </c>
      <c r="C20" s="175"/>
      <c r="D20" s="268" t="s">
        <v>603</v>
      </c>
      <c r="E20" s="262" t="s">
        <v>539</v>
      </c>
      <c r="F20" s="661"/>
      <c r="G20" s="661"/>
      <c r="H20" s="657"/>
      <c r="I20" s="658"/>
      <c r="J20" s="271"/>
      <c r="K20" s="270" t="s">
        <v>603</v>
      </c>
      <c r="L20" s="240">
        <f t="shared" si="0"/>
        <v>0</v>
      </c>
      <c r="M20" s="35"/>
      <c r="N20" s="35"/>
      <c r="O20" s="35"/>
      <c r="P20" s="35"/>
      <c r="Q20" s="35"/>
      <c r="R20" s="35"/>
      <c r="T20" s="159"/>
      <c r="U20" s="160"/>
    </row>
    <row r="21" spans="2:21" s="57" customFormat="1" ht="30" customHeight="1" x14ac:dyDescent="0.35">
      <c r="B21" s="260">
        <v>700</v>
      </c>
      <c r="C21" s="175"/>
      <c r="D21" s="268" t="s">
        <v>603</v>
      </c>
      <c r="E21" s="262" t="s">
        <v>540</v>
      </c>
      <c r="F21" s="661"/>
      <c r="G21" s="661"/>
      <c r="H21" s="657"/>
      <c r="I21" s="658"/>
      <c r="J21" s="271"/>
      <c r="K21" s="270" t="s">
        <v>603</v>
      </c>
      <c r="L21" s="240">
        <f t="shared" si="0"/>
        <v>0</v>
      </c>
      <c r="M21" s="35"/>
      <c r="N21" s="35"/>
      <c r="O21" s="35"/>
      <c r="P21" s="35"/>
      <c r="Q21" s="35"/>
      <c r="R21" s="35"/>
      <c r="T21" s="159"/>
      <c r="U21" s="160"/>
    </row>
    <row r="22" spans="2:21" s="57" customFormat="1" ht="30" customHeight="1" x14ac:dyDescent="0.35">
      <c r="B22" s="260">
        <v>650</v>
      </c>
      <c r="C22" s="175"/>
      <c r="D22" s="268" t="s">
        <v>603</v>
      </c>
      <c r="E22" s="262" t="s">
        <v>541</v>
      </c>
      <c r="F22" s="661"/>
      <c r="G22" s="661"/>
      <c r="H22" s="657"/>
      <c r="I22" s="658"/>
      <c r="J22" s="271"/>
      <c r="K22" s="270" t="s">
        <v>603</v>
      </c>
      <c r="L22" s="240">
        <f t="shared" si="0"/>
        <v>0</v>
      </c>
      <c r="M22" s="35"/>
      <c r="N22" s="35"/>
      <c r="O22" s="35"/>
      <c r="P22" s="35"/>
      <c r="Q22" s="35"/>
      <c r="R22" s="35"/>
    </row>
    <row r="23" spans="2:21" s="57" customFormat="1" ht="30" customHeight="1" x14ac:dyDescent="0.35">
      <c r="B23" s="260">
        <v>680</v>
      </c>
      <c r="C23" s="175"/>
      <c r="D23" s="268" t="s">
        <v>603</v>
      </c>
      <c r="E23" s="262" t="s">
        <v>542</v>
      </c>
      <c r="F23" s="661"/>
      <c r="G23" s="661"/>
      <c r="H23" s="657"/>
      <c r="I23" s="658"/>
      <c r="J23" s="271"/>
      <c r="K23" s="270" t="s">
        <v>603</v>
      </c>
      <c r="L23" s="240">
        <f t="shared" si="0"/>
        <v>0</v>
      </c>
      <c r="M23" s="35"/>
      <c r="N23" s="35"/>
      <c r="O23" s="35"/>
      <c r="P23" s="35"/>
      <c r="Q23" s="35"/>
      <c r="R23" s="35"/>
    </row>
    <row r="24" spans="2:21" s="57" customFormat="1" ht="30" customHeight="1" x14ac:dyDescent="0.35">
      <c r="B24" s="260">
        <v>680</v>
      </c>
      <c r="C24" s="175"/>
      <c r="D24" s="268" t="s">
        <v>603</v>
      </c>
      <c r="E24" s="262" t="s">
        <v>555</v>
      </c>
      <c r="F24" s="661"/>
      <c r="G24" s="661"/>
      <c r="H24" s="659"/>
      <c r="I24" s="660"/>
      <c r="J24" s="272"/>
      <c r="K24" s="270" t="s">
        <v>603</v>
      </c>
      <c r="L24" s="240">
        <f t="shared" si="0"/>
        <v>0</v>
      </c>
      <c r="M24" s="35"/>
      <c r="N24" s="35"/>
      <c r="O24" s="35"/>
      <c r="P24" s="35"/>
      <c r="Q24" s="35"/>
      <c r="R24" s="35"/>
    </row>
    <row r="25" spans="2:21" s="57" customFormat="1" ht="15" customHeight="1" x14ac:dyDescent="0.35">
      <c r="B25" s="259" t="s">
        <v>543</v>
      </c>
      <c r="C25" s="259"/>
      <c r="D25" s="259"/>
      <c r="E25" s="259"/>
      <c r="F25" s="662"/>
      <c r="G25" s="663"/>
      <c r="H25" s="662"/>
      <c r="I25" s="663"/>
      <c r="J25" s="265"/>
      <c r="K25" s="259"/>
      <c r="L25" s="259"/>
      <c r="M25" s="35"/>
      <c r="N25" s="35"/>
      <c r="O25" s="35"/>
      <c r="P25" s="35"/>
      <c r="Q25" s="35"/>
      <c r="R25" s="35"/>
    </row>
    <row r="26" spans="2:21" s="57" customFormat="1" ht="30" customHeight="1" x14ac:dyDescent="0.35">
      <c r="B26" s="260">
        <v>600</v>
      </c>
      <c r="C26" s="175"/>
      <c r="D26" s="268" t="s">
        <v>603</v>
      </c>
      <c r="E26" s="261" t="s">
        <v>692</v>
      </c>
      <c r="F26" s="651" t="s">
        <v>603</v>
      </c>
      <c r="G26" s="651"/>
      <c r="H26" s="655" t="s">
        <v>655</v>
      </c>
      <c r="I26" s="656"/>
      <c r="J26" s="266"/>
      <c r="K26" s="249"/>
      <c r="L26" s="240">
        <f>IF(OR(C26="",K26=""),0,B26*C26)</f>
        <v>0</v>
      </c>
      <c r="M26" s="35"/>
      <c r="N26" s="35"/>
      <c r="O26" s="35"/>
      <c r="P26" s="35"/>
      <c r="Q26" s="35"/>
      <c r="R26" s="35"/>
    </row>
    <row r="27" spans="2:21" s="57" customFormat="1" ht="30" customHeight="1" x14ac:dyDescent="0.35">
      <c r="B27" s="260">
        <v>350</v>
      </c>
      <c r="C27" s="175"/>
      <c r="D27" s="268" t="s">
        <v>603</v>
      </c>
      <c r="E27" s="261" t="s">
        <v>693</v>
      </c>
      <c r="F27" s="651" t="s">
        <v>603</v>
      </c>
      <c r="G27" s="651"/>
      <c r="H27" s="657"/>
      <c r="I27" s="658"/>
      <c r="J27" s="273"/>
      <c r="K27" s="249"/>
      <c r="L27" s="240">
        <f>IF(OR(C27="",K27=""),0,B27*C27)</f>
        <v>0</v>
      </c>
      <c r="M27" s="35"/>
      <c r="N27" s="35"/>
      <c r="O27" s="35"/>
      <c r="P27" s="35"/>
      <c r="Q27" s="35"/>
      <c r="R27" s="35"/>
    </row>
    <row r="28" spans="2:21" s="57" customFormat="1" ht="30" customHeight="1" x14ac:dyDescent="0.35">
      <c r="B28" s="260">
        <v>100</v>
      </c>
      <c r="C28" s="175"/>
      <c r="D28" s="268" t="s">
        <v>603</v>
      </c>
      <c r="E28" s="261" t="s">
        <v>694</v>
      </c>
      <c r="F28" s="651" t="s">
        <v>603</v>
      </c>
      <c r="G28" s="651"/>
      <c r="H28" s="659"/>
      <c r="I28" s="660"/>
      <c r="J28" s="267"/>
      <c r="K28" s="249"/>
      <c r="L28" s="240">
        <f>IF(OR(C28="",K28=""),0,B28*C28)</f>
        <v>0</v>
      </c>
      <c r="M28" s="35"/>
      <c r="N28" s="35"/>
      <c r="O28" s="35"/>
      <c r="P28" s="35"/>
      <c r="Q28" s="35"/>
      <c r="R28" s="35"/>
    </row>
    <row r="29" spans="2:21" s="57" customFormat="1" ht="14.5" x14ac:dyDescent="0.35">
      <c r="B29" s="259" t="s">
        <v>1046</v>
      </c>
      <c r="C29" s="259"/>
      <c r="D29" s="259"/>
      <c r="E29" s="259"/>
      <c r="F29" s="662" t="s">
        <v>1047</v>
      </c>
      <c r="G29" s="663"/>
      <c r="H29" s="662"/>
      <c r="I29" s="663"/>
      <c r="J29" s="265"/>
      <c r="K29" s="259"/>
      <c r="L29" s="259"/>
      <c r="M29" s="35"/>
      <c r="N29" s="35"/>
      <c r="O29" s="35"/>
      <c r="P29" s="35"/>
      <c r="Q29" s="35"/>
      <c r="R29" s="35"/>
    </row>
    <row r="30" spans="2:21" s="57" customFormat="1" ht="68.150000000000006" customHeight="1" x14ac:dyDescent="0.35">
      <c r="B30" s="260">
        <v>560</v>
      </c>
      <c r="C30" s="175"/>
      <c r="D30" s="268" t="s">
        <v>603</v>
      </c>
      <c r="E30" s="261" t="s">
        <v>1046</v>
      </c>
      <c r="F30" s="674"/>
      <c r="G30" s="675"/>
      <c r="H30" s="672" t="s">
        <v>1185</v>
      </c>
      <c r="I30" s="673"/>
      <c r="J30" s="322"/>
      <c r="K30" s="270" t="s">
        <v>603</v>
      </c>
      <c r="L30" s="240">
        <f>IF(OR(C30="",K30=""),0,B30*C30)</f>
        <v>0</v>
      </c>
      <c r="M30" s="35"/>
      <c r="N30" s="35"/>
      <c r="O30" s="35"/>
      <c r="P30" s="35"/>
      <c r="Q30" s="35"/>
      <c r="R30" s="35"/>
    </row>
    <row r="31" spans="2:21" ht="17.149999999999999" customHeight="1" x14ac:dyDescent="0.35">
      <c r="B31" s="652" t="s">
        <v>88</v>
      </c>
      <c r="C31" s="653"/>
      <c r="D31" s="653"/>
      <c r="E31" s="653"/>
      <c r="F31" s="653"/>
      <c r="G31" s="653"/>
      <c r="H31" s="653"/>
      <c r="I31" s="653"/>
      <c r="J31" s="653"/>
      <c r="K31" s="654"/>
      <c r="L31" s="321">
        <f>SUM(L8:L30)</f>
        <v>0</v>
      </c>
      <c r="M31" s="35"/>
      <c r="N31" s="35"/>
      <c r="O31" s="35"/>
      <c r="P31" s="35"/>
      <c r="Q31" s="35"/>
      <c r="R31" s="35"/>
    </row>
    <row r="32" spans="2:21" ht="17.149999999999999" customHeight="1" x14ac:dyDescent="0.35">
      <c r="B32" s="35"/>
      <c r="C32" s="35"/>
      <c r="D32" s="35"/>
      <c r="E32" s="35"/>
      <c r="F32" s="35"/>
      <c r="G32" s="35"/>
      <c r="H32" s="35"/>
      <c r="I32" s="35"/>
      <c r="J32" s="35"/>
      <c r="K32" s="35"/>
      <c r="L32" s="35"/>
      <c r="M32" s="35"/>
      <c r="N32" s="35"/>
      <c r="O32" s="35"/>
      <c r="P32" s="35"/>
      <c r="Q32" s="35"/>
      <c r="R32" s="35"/>
    </row>
    <row r="33" spans="2:18" ht="17.149999999999999" customHeight="1" x14ac:dyDescent="0.35">
      <c r="M33" s="35"/>
      <c r="N33" s="35"/>
      <c r="O33" s="35"/>
      <c r="P33" s="35"/>
      <c r="Q33" s="35"/>
      <c r="R33" s="35"/>
    </row>
    <row r="34" spans="2:18" ht="18" customHeight="1" x14ac:dyDescent="0.35">
      <c r="M34" s="35"/>
      <c r="N34" s="35"/>
      <c r="O34" s="35"/>
      <c r="P34" s="35"/>
      <c r="Q34" s="35"/>
      <c r="R34" s="35"/>
    </row>
    <row r="35" spans="2:18" ht="18" customHeight="1" x14ac:dyDescent="0.35">
      <c r="B35" s="35"/>
      <c r="C35" s="35"/>
      <c r="D35" s="35"/>
      <c r="E35" s="35"/>
      <c r="F35" s="35"/>
      <c r="G35" s="35"/>
      <c r="H35" s="35"/>
      <c r="I35" s="35"/>
      <c r="J35" s="35"/>
      <c r="K35" s="35"/>
      <c r="L35" s="35"/>
      <c r="M35" s="35"/>
      <c r="N35" s="35"/>
      <c r="O35" s="35"/>
      <c r="P35" s="35"/>
      <c r="Q35" s="35"/>
      <c r="R35" s="35"/>
    </row>
    <row r="36" spans="2:18" ht="14" x14ac:dyDescent="0.3">
      <c r="B36" s="44"/>
      <c r="C36" s="44"/>
      <c r="D36" s="44"/>
      <c r="E36" s="44"/>
      <c r="Q36" s="14"/>
    </row>
    <row r="37" spans="2:18" ht="14" x14ac:dyDescent="0.3">
      <c r="B37" s="63" t="s">
        <v>389</v>
      </c>
      <c r="E37" s="40" t="str">
        <f>Development!$B$5&amp;"_"&amp;Development!$B$3</f>
        <v>01.01.2025_1.0</v>
      </c>
      <c r="F37" s="170"/>
      <c r="G37" s="170"/>
      <c r="H37" s="171"/>
      <c r="I37" s="170"/>
      <c r="J37" s="170"/>
      <c r="K37" s="172" t="s">
        <v>390</v>
      </c>
      <c r="L37" s="173" t="str">
        <f>Development!$B$5</f>
        <v>01.01.2025</v>
      </c>
      <c r="M37" s="170"/>
      <c r="N37" s="170"/>
      <c r="O37" s="170"/>
      <c r="P37" s="172"/>
      <c r="Q37" s="173"/>
      <c r="R37" s="170"/>
    </row>
    <row r="38" spans="2:18" ht="14" x14ac:dyDescent="0.3"/>
    <row r="39" spans="2:18" ht="14" x14ac:dyDescent="0.3"/>
    <row r="40" spans="2:18" ht="14" x14ac:dyDescent="0.3"/>
    <row r="41" spans="2:18" ht="14" x14ac:dyDescent="0.3"/>
    <row r="42" spans="2:18" ht="14" x14ac:dyDescent="0.3"/>
    <row r="43" spans="2:18" ht="14" x14ac:dyDescent="0.3"/>
    <row r="44" spans="2:18" ht="14" x14ac:dyDescent="0.3"/>
    <row r="45" spans="2:18" ht="14" x14ac:dyDescent="0.3"/>
    <row r="46" spans="2:18" ht="14" x14ac:dyDescent="0.3"/>
    <row r="47" spans="2:18" ht="14" x14ac:dyDescent="0.3"/>
    <row r="48" spans="2:18" ht="14" x14ac:dyDescent="0.3"/>
  </sheetData>
  <sheetProtection algorithmName="SHA-512" hashValue="ucjE7hXRx5OGwcyfZYpDcmp4P72bYVtlA+LdL6GpELHGNaHUIyUECmsPP3rPA29EGE/B+67kmSAHE4tPupGOSA==" saltValue="Zc/LcfLY6jctu50zX4i9nQ==" spinCount="100000" sheet="1" objects="1" scenarios="1"/>
  <dataConsolidate/>
  <mergeCells count="45">
    <mergeCell ref="F30:G30"/>
    <mergeCell ref="H30:I30"/>
    <mergeCell ref="B3:L3"/>
    <mergeCell ref="B5:M5"/>
    <mergeCell ref="H14:I15"/>
    <mergeCell ref="H7:I7"/>
    <mergeCell ref="H9:I9"/>
    <mergeCell ref="H11:I11"/>
    <mergeCell ref="H13:I13"/>
    <mergeCell ref="H6:I6"/>
    <mergeCell ref="F6:G6"/>
    <mergeCell ref="F7:G7"/>
    <mergeCell ref="F8:G8"/>
    <mergeCell ref="H12:I12"/>
    <mergeCell ref="H10:I10"/>
    <mergeCell ref="H8:I8"/>
    <mergeCell ref="H18:I18"/>
    <mergeCell ref="H16:I16"/>
    <mergeCell ref="H17:I17"/>
    <mergeCell ref="F18:G18"/>
    <mergeCell ref="F15:G15"/>
    <mergeCell ref="F12:G12"/>
    <mergeCell ref="F17:G17"/>
    <mergeCell ref="F16:G16"/>
    <mergeCell ref="F9:G9"/>
    <mergeCell ref="F10:G10"/>
    <mergeCell ref="F11:G11"/>
    <mergeCell ref="F14:G14"/>
    <mergeCell ref="F13:G13"/>
    <mergeCell ref="F28:G28"/>
    <mergeCell ref="F27:G27"/>
    <mergeCell ref="F26:G26"/>
    <mergeCell ref="B31:K31"/>
    <mergeCell ref="H19:I24"/>
    <mergeCell ref="F21:G21"/>
    <mergeCell ref="F20:G20"/>
    <mergeCell ref="F19:G19"/>
    <mergeCell ref="F23:G23"/>
    <mergeCell ref="F22:G22"/>
    <mergeCell ref="F25:G25"/>
    <mergeCell ref="F24:G24"/>
    <mergeCell ref="H25:I25"/>
    <mergeCell ref="H26:I28"/>
    <mergeCell ref="F29:G29"/>
    <mergeCell ref="H29:I29"/>
  </mergeCells>
  <conditionalFormatting sqref="L8 L10 L12 L14:L15 L17 L19:L24 L26:L28">
    <cfRule type="expression" dxfId="2" priority="3" stopIfTrue="1">
      <formula>$L8="FAIL"</formula>
    </cfRule>
  </conditionalFormatting>
  <conditionalFormatting sqref="L30">
    <cfRule type="expression" dxfId="1" priority="1" stopIfTrue="1">
      <formula>$L30="FAIL"</formula>
    </cfRule>
  </conditionalFormatting>
  <conditionalFormatting sqref="L31">
    <cfRule type="expression" dxfId="0" priority="4" stopIfTrue="1">
      <formula>$E31="FAIL"</formula>
    </cfRule>
  </conditionalFormatting>
  <dataValidations count="13">
    <dataValidation type="whole" operator="greaterThanOrEqual" allowBlank="1" showInputMessage="1" showErrorMessage="1" errorTitle="STOP" error="Entry must be a numerical value" sqref="C10 C12 C8 C19:C24 C26:C28 C14:C17 C30" xr:uid="{00000000-0002-0000-1300-000000000000}">
      <formula1>1</formula1>
    </dataValidation>
    <dataValidation type="decimal" allowBlank="1" showInputMessage="1" showErrorMessage="1" sqref="K8" xr:uid="{00000000-0002-0000-1300-000001000000}">
      <formula1>0.5</formula1>
      <formula2>1</formula2>
    </dataValidation>
    <dataValidation operator="greaterThan" allowBlank="1" showInputMessage="1" showErrorMessage="1" sqref="K19:K24 K30" xr:uid="{00000000-0002-0000-1300-000002000000}"/>
    <dataValidation type="list" allowBlank="1" showInputMessage="1" showErrorMessage="1" sqref="F19:F24" xr:uid="{00000000-0002-0000-1300-000003000000}">
      <formula1>"Electric, Gas, Oil, Propane, Other"</formula1>
    </dataValidation>
    <dataValidation operator="greaterThanOrEqual" allowBlank="1" showInputMessage="1" showErrorMessage="1" errorTitle="STOP" error="Entry must be a numerical value" sqref="D19:D24 D26:D28 D17 D30" xr:uid="{00000000-0002-0000-1300-000004000000}"/>
    <dataValidation type="list" operator="greaterThanOrEqual" allowBlank="1" showInputMessage="1" showErrorMessage="1" errorTitle="STOP" error="Entry must be a numerical value" sqref="D8 D10 D12 D14:D17" xr:uid="{00000000-0002-0000-1300-000005000000}">
      <formula1>Kitchen_FuelType</formula1>
    </dataValidation>
    <dataValidation type="decimal" allowBlank="1" showInputMessage="1" showErrorMessage="1" sqref="K10 K12" xr:uid="{00000000-0002-0000-1300-000006000000}">
      <formula1>0.7</formula1>
      <formula2>1</formula2>
    </dataValidation>
    <dataValidation type="decimal" allowBlank="1" showInputMessage="1" showErrorMessage="1" sqref="K14:K16" xr:uid="{00000000-0002-0000-1300-000007000000}">
      <formula1>0.8</formula1>
      <formula2>1</formula2>
    </dataValidation>
    <dataValidation type="decimal" allowBlank="1" showErrorMessage="1" errorTitle="Does Not Qualify" error="Equipment efficiency must be lower than 1 gal/min" sqref="K17" xr:uid="{00000000-0002-0000-1300-000008000000}">
      <formula1>0.0000000001</formula1>
      <formula2>0.999999999</formula2>
    </dataValidation>
    <dataValidation type="whole" operator="lessThanOrEqual" allowBlank="1" showErrorMessage="1" errorTitle="Does Not Qualify" error="Idle energy rate must be 40 watts/ cu.ft. or less" sqref="K26:K28" xr:uid="{00000000-0002-0000-1300-000009000000}">
      <formula1>40</formula1>
    </dataValidation>
    <dataValidation type="decimal" allowBlank="1" showErrorMessage="1" errorTitle="Does Not Qualify" error="Equipment efficiency must be lower than 1 gallon per minute." sqref="K17" xr:uid="{00000000-0002-0000-1300-00000A000000}">
      <formula1>0.00000000000000001</formula1>
      <formula2>0.999999999999999</formula2>
    </dataValidation>
    <dataValidation type="whole" allowBlank="1" showInputMessage="1" showErrorMessage="1" sqref="F8:G8" xr:uid="{0F7EF231-DFA2-484E-BE9B-70A12B96501E}">
      <formula1>0</formula1>
      <formula2>500</formula2>
    </dataValidation>
    <dataValidation type="whole" allowBlank="1" showInputMessage="1" showErrorMessage="1" sqref="F12:G12 F30:G30" xr:uid="{4A250028-AE43-4674-B303-73499E17049A}">
      <formula1>0</formula1>
      <formula2>5000</formula2>
    </dataValidation>
  </dataValidations>
  <hyperlinks>
    <hyperlink ref="F4" r:id="rId1" xr:uid="{E989F95C-F47D-4014-8977-8EF707FF2A23}"/>
  </hyperlinks>
  <pageMargins left="0.45" right="0.45" top="0.5" bottom="0.25" header="0.3" footer="0.3"/>
  <pageSetup scale="44"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controls>
    <mc:AlternateContent xmlns:mc="http://schemas.openxmlformats.org/markup-compatibility/2006">
      <mc:Choice Requires="x14">
        <control shapeId="318465" r:id="rId5" name="CheckBox1">
          <controlPr defaultSize="0" autoLine="0" r:id="rId6">
            <anchor>
              <from>
                <xdr:col>9</xdr:col>
                <xdr:colOff>190500</xdr:colOff>
                <xdr:row>33</xdr:row>
                <xdr:rowOff>152400</xdr:rowOff>
              </from>
              <to>
                <xdr:col>10</xdr:col>
                <xdr:colOff>787400</xdr:colOff>
                <xdr:row>35</xdr:row>
                <xdr:rowOff>171450</xdr:rowOff>
              </to>
            </anchor>
          </controlPr>
        </control>
      </mc:Choice>
      <mc:Fallback>
        <control shapeId="318465" r:id="rId5" name="CheckBox1"/>
      </mc:Fallback>
    </mc:AlternateContent>
  </controls>
  <extLst>
    <ext xmlns:x14="http://schemas.microsoft.com/office/spreadsheetml/2009/9/main" uri="{CCE6A557-97BC-4b89-ADB6-D9C93CAAB3DF}">
      <x14:dataValidations xmlns:xm="http://schemas.microsoft.com/office/excel/2006/main" count="1">
        <x14:dataValidation type="list" allowBlank="1" xr:uid="{00000000-0002-0000-1300-00000B000000}">
          <x14:formula1>
            <xm:f>References!#REF!</xm:f>
          </x14:formula1>
          <xm:sqref>F17:G17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dimension ref="A1:U229"/>
  <sheetViews>
    <sheetView showGridLines="0" zoomScale="90" zoomScaleNormal="90" workbookViewId="0">
      <selection activeCell="N12" sqref="N12"/>
    </sheetView>
  </sheetViews>
  <sheetFormatPr defaultColWidth="9.1796875" defaultRowHeight="14.5" customHeight="1" zeroHeight="1" x14ac:dyDescent="0.35"/>
  <cols>
    <col min="1" max="1" width="1.453125" style="35" customWidth="1"/>
    <col min="2" max="2" width="4.453125" style="35" customWidth="1"/>
    <col min="3" max="3" width="10" style="35" customWidth="1"/>
    <col min="4" max="4" width="16" style="35" customWidth="1"/>
    <col min="5" max="5" width="18" style="35" customWidth="1"/>
    <col min="6" max="6" width="5.54296875" style="35" customWidth="1"/>
    <col min="7" max="7" width="10.453125" style="35" customWidth="1"/>
    <col min="8" max="8" width="1.54296875" style="35" customWidth="1"/>
    <col min="9" max="9" width="10.54296875" style="35" customWidth="1"/>
    <col min="10" max="10" width="1.54296875" style="35" customWidth="1"/>
    <col min="11" max="11" width="18.54296875" style="35" customWidth="1"/>
    <col min="12" max="12" width="1.54296875" style="35" customWidth="1"/>
    <col min="13" max="13" width="10.81640625" style="35" bestFit="1" customWidth="1"/>
    <col min="14" max="14" width="1.54296875" style="35" customWidth="1"/>
    <col min="15" max="15" width="16.54296875" style="35" customWidth="1"/>
    <col min="16" max="16" width="1.54296875" style="35" customWidth="1"/>
    <col min="17" max="17" width="28.1796875" style="35" customWidth="1"/>
    <col min="18" max="18" width="1.54296875" style="35" customWidth="1"/>
    <col min="19" max="19" width="17.453125" style="35" bestFit="1" customWidth="1"/>
    <col min="20" max="20" width="1.453125" style="35" customWidth="1"/>
    <col min="21" max="16384" width="9.1796875" style="35"/>
  </cols>
  <sheetData>
    <row r="1" spans="1:20" ht="40" customHeight="1" x14ac:dyDescent="0.35">
      <c r="A1" s="87"/>
      <c r="B1" s="683" t="s">
        <v>767</v>
      </c>
      <c r="C1" s="683"/>
      <c r="D1" s="683"/>
      <c r="E1" s="683"/>
      <c r="F1" s="683"/>
      <c r="G1" s="683"/>
      <c r="H1" s="683"/>
      <c r="I1" s="683"/>
      <c r="J1" s="683"/>
      <c r="K1" s="683"/>
      <c r="L1" s="683"/>
      <c r="M1" s="683"/>
      <c r="N1" s="683"/>
      <c r="O1" s="683"/>
      <c r="P1" s="683"/>
      <c r="Q1" s="683"/>
      <c r="R1" s="683"/>
    </row>
    <row r="2" spans="1:20" ht="30" customHeight="1" x14ac:dyDescent="0.35">
      <c r="A2" s="87"/>
      <c r="B2" s="87"/>
      <c r="C2" s="235" t="s">
        <v>556</v>
      </c>
      <c r="D2" s="36"/>
      <c r="E2" s="36"/>
      <c r="F2" s="36"/>
      <c r="G2" s="36"/>
      <c r="H2" s="36"/>
      <c r="I2" s="36"/>
      <c r="J2" s="36"/>
      <c r="K2" s="36"/>
      <c r="L2" s="36"/>
      <c r="M2" s="36"/>
      <c r="N2" s="36"/>
      <c r="O2" s="36"/>
      <c r="P2" s="36"/>
      <c r="Q2" s="36"/>
      <c r="R2" s="36"/>
    </row>
    <row r="3" spans="1:20" ht="30" customHeight="1" x14ac:dyDescent="0.35">
      <c r="A3" s="87"/>
      <c r="B3" s="87"/>
      <c r="C3" s="36"/>
      <c r="D3" s="36"/>
      <c r="E3" s="36"/>
      <c r="F3" s="36"/>
      <c r="G3" s="36"/>
      <c r="H3" s="36"/>
      <c r="I3" s="36"/>
      <c r="J3" s="36"/>
      <c r="K3" s="36"/>
      <c r="L3" s="36"/>
      <c r="M3" s="36"/>
      <c r="N3" s="36"/>
      <c r="O3" s="36"/>
      <c r="P3" s="36"/>
      <c r="Q3" s="36"/>
      <c r="R3" s="36"/>
    </row>
    <row r="4" spans="1:20" ht="25.4" customHeight="1" x14ac:dyDescent="0.35">
      <c r="A4" s="87"/>
      <c r="B4" s="182" t="s">
        <v>557</v>
      </c>
      <c r="C4" s="684" t="s">
        <v>558</v>
      </c>
      <c r="D4" s="684"/>
      <c r="E4" s="684"/>
      <c r="F4" s="684"/>
      <c r="G4" s="684"/>
      <c r="H4" s="684"/>
      <c r="I4" s="684"/>
      <c r="J4" s="684"/>
      <c r="K4" s="684"/>
      <c r="L4" s="684"/>
      <c r="M4" s="684"/>
      <c r="N4" s="684"/>
      <c r="O4" s="684"/>
      <c r="P4" s="684"/>
      <c r="Q4" s="684"/>
      <c r="R4" s="684"/>
      <c r="S4" s="684"/>
      <c r="T4" s="684"/>
    </row>
    <row r="5" spans="1:20" ht="25.4" customHeight="1" x14ac:dyDescent="0.35">
      <c r="B5" s="182" t="s">
        <v>559</v>
      </c>
      <c r="C5" s="184" t="s">
        <v>560</v>
      </c>
      <c r="D5" s="184"/>
      <c r="E5" s="184"/>
      <c r="F5" s="184"/>
      <c r="G5" s="184"/>
      <c r="H5" s="184"/>
      <c r="I5" s="184"/>
      <c r="J5" s="184"/>
      <c r="K5" s="183"/>
      <c r="L5" s="183"/>
      <c r="M5" s="183"/>
      <c r="N5" s="183"/>
      <c r="O5" s="183"/>
      <c r="P5" s="183"/>
      <c r="Q5" s="183"/>
      <c r="R5" s="183"/>
      <c r="S5" s="183"/>
      <c r="T5" s="183"/>
    </row>
    <row r="6" spans="1:20" ht="25.4" customHeight="1" x14ac:dyDescent="0.35">
      <c r="B6" s="185" t="s">
        <v>561</v>
      </c>
      <c r="C6" s="184" t="s">
        <v>562</v>
      </c>
      <c r="D6" s="184"/>
      <c r="E6" s="184"/>
      <c r="F6" s="184"/>
      <c r="G6" s="184"/>
      <c r="H6" s="184"/>
      <c r="I6" s="184"/>
      <c r="J6" s="184"/>
      <c r="K6" s="186"/>
      <c r="L6" s="186"/>
      <c r="M6" s="186"/>
      <c r="N6" s="186"/>
      <c r="O6" s="186"/>
      <c r="P6" s="186"/>
      <c r="Q6" s="186"/>
      <c r="R6" s="186"/>
      <c r="S6" s="186"/>
      <c r="T6" s="186"/>
    </row>
    <row r="7" spans="1:20" s="87" customFormat="1" ht="30" customHeight="1" x14ac:dyDescent="0.35">
      <c r="B7" s="187" t="s">
        <v>563</v>
      </c>
      <c r="C7" s="188" t="s">
        <v>564</v>
      </c>
      <c r="D7" s="189"/>
      <c r="E7" s="189"/>
      <c r="F7" s="189"/>
      <c r="G7" s="189"/>
      <c r="H7" s="189"/>
      <c r="I7" s="189"/>
      <c r="L7" s="188"/>
      <c r="M7" s="188"/>
      <c r="N7" s="188"/>
    </row>
    <row r="8" spans="1:20" ht="30" customHeight="1" x14ac:dyDescent="0.35">
      <c r="B8" s="685" t="s">
        <v>584</v>
      </c>
      <c r="C8" s="685"/>
      <c r="D8" s="685"/>
      <c r="E8" s="685"/>
      <c r="F8" s="685"/>
      <c r="G8" s="685"/>
      <c r="H8" s="685"/>
      <c r="I8" s="685"/>
      <c r="J8" s="685"/>
      <c r="K8" s="685"/>
      <c r="L8" s="685"/>
      <c r="M8" s="685"/>
      <c r="N8" s="685"/>
      <c r="O8" s="685"/>
      <c r="P8" s="685"/>
      <c r="Q8" s="685"/>
      <c r="R8" s="685"/>
      <c r="S8" s="685"/>
    </row>
    <row r="9" spans="1:20" ht="15" customHeight="1" x14ac:dyDescent="0.35">
      <c r="B9" s="190"/>
      <c r="C9" s="190"/>
      <c r="D9" s="190"/>
      <c r="E9" s="190"/>
      <c r="F9" s="190"/>
      <c r="G9" s="190"/>
      <c r="H9" s="190"/>
      <c r="I9" s="190"/>
      <c r="J9" s="190"/>
      <c r="K9" s="190"/>
      <c r="L9" s="190"/>
      <c r="M9" s="190"/>
      <c r="N9" s="190"/>
      <c r="O9" s="190"/>
      <c r="P9" s="190"/>
      <c r="Q9" s="190"/>
      <c r="R9" s="190"/>
      <c r="S9" s="190"/>
    </row>
    <row r="10" spans="1:20" ht="30" customHeight="1" x14ac:dyDescent="0.35">
      <c r="B10" s="40"/>
      <c r="C10" s="50"/>
      <c r="D10" s="50"/>
      <c r="E10" s="191" t="s">
        <v>565</v>
      </c>
      <c r="F10" s="48"/>
      <c r="G10" s="191" t="s">
        <v>566</v>
      </c>
      <c r="H10" s="191"/>
      <c r="I10" s="191" t="s">
        <v>567</v>
      </c>
      <c r="J10" s="191"/>
      <c r="K10" s="181" t="s">
        <v>568</v>
      </c>
      <c r="L10" s="181"/>
      <c r="M10" s="48" t="s">
        <v>569</v>
      </c>
      <c r="N10" s="48"/>
      <c r="O10" s="181" t="s">
        <v>375</v>
      </c>
      <c r="P10" s="181"/>
      <c r="Q10" s="181" t="s">
        <v>56</v>
      </c>
      <c r="R10" s="192"/>
      <c r="S10" s="181" t="s">
        <v>18</v>
      </c>
    </row>
    <row r="11" spans="1:20" ht="30" customHeight="1" x14ac:dyDescent="0.35">
      <c r="B11" s="40"/>
      <c r="C11" s="40"/>
      <c r="D11" s="40"/>
      <c r="E11" s="193"/>
      <c r="F11" s="194"/>
      <c r="G11" s="193"/>
      <c r="H11" s="118"/>
      <c r="I11" s="193"/>
      <c r="J11" s="118"/>
      <c r="K11" s="193"/>
      <c r="L11" s="118"/>
      <c r="M11" s="193"/>
      <c r="N11" s="39"/>
      <c r="O11" s="193"/>
      <c r="P11" s="118"/>
      <c r="Q11" s="195"/>
      <c r="R11" s="196"/>
      <c r="S11" s="197" t="s">
        <v>770</v>
      </c>
    </row>
    <row r="12" spans="1:20" ht="30" customHeight="1" x14ac:dyDescent="0.4">
      <c r="B12" s="198"/>
      <c r="C12" s="198"/>
      <c r="D12" s="198"/>
      <c r="E12" s="193"/>
      <c r="F12" s="194"/>
      <c r="G12" s="193"/>
      <c r="H12" s="118"/>
      <c r="I12" s="193"/>
      <c r="J12" s="118"/>
      <c r="K12" s="193"/>
      <c r="L12" s="118"/>
      <c r="M12" s="193"/>
      <c r="N12" s="39"/>
      <c r="O12" s="193"/>
      <c r="P12" s="118"/>
      <c r="Q12" s="195"/>
      <c r="R12" s="196"/>
      <c r="S12" s="197" t="s">
        <v>770</v>
      </c>
    </row>
    <row r="13" spans="1:20" ht="30" customHeight="1" x14ac:dyDescent="0.4">
      <c r="B13" s="50"/>
      <c r="C13" s="50"/>
      <c r="D13" s="199"/>
      <c r="E13" s="193"/>
      <c r="F13" s="194"/>
      <c r="G13" s="193"/>
      <c r="H13" s="118"/>
      <c r="I13" s="193"/>
      <c r="J13" s="118"/>
      <c r="K13" s="193"/>
      <c r="L13" s="118"/>
      <c r="M13" s="193"/>
      <c r="N13" s="39"/>
      <c r="O13" s="193"/>
      <c r="P13" s="118"/>
      <c r="Q13" s="195"/>
      <c r="R13" s="196"/>
      <c r="S13" s="197" t="s">
        <v>770</v>
      </c>
    </row>
    <row r="14" spans="1:20" ht="30" customHeight="1" x14ac:dyDescent="0.4">
      <c r="B14" s="50"/>
      <c r="C14" s="50"/>
      <c r="D14" s="199"/>
      <c r="E14" s="193"/>
      <c r="F14" s="194"/>
      <c r="G14" s="193"/>
      <c r="H14" s="118"/>
      <c r="I14" s="193"/>
      <c r="J14" s="118"/>
      <c r="K14" s="193"/>
      <c r="L14" s="118"/>
      <c r="M14" s="193"/>
      <c r="N14" s="39"/>
      <c r="O14" s="193"/>
      <c r="P14" s="118"/>
      <c r="Q14" s="195"/>
      <c r="R14" s="196"/>
      <c r="S14" s="197" t="s">
        <v>770</v>
      </c>
    </row>
    <row r="15" spans="1:20" s="200" customFormat="1" ht="15" customHeight="1" x14ac:dyDescent="0.45">
      <c r="B15" s="190"/>
      <c r="C15" s="190"/>
      <c r="D15" s="190"/>
      <c r="E15" s="190"/>
      <c r="F15" s="190"/>
      <c r="G15" s="190"/>
      <c r="H15" s="190"/>
      <c r="I15" s="190"/>
      <c r="J15" s="190"/>
      <c r="K15" s="190"/>
      <c r="L15" s="190"/>
      <c r="M15" s="190"/>
      <c r="N15" s="190"/>
      <c r="O15" s="190"/>
      <c r="P15" s="190"/>
      <c r="Q15" s="190"/>
      <c r="R15" s="190"/>
      <c r="S15" s="190"/>
    </row>
    <row r="16" spans="1:20" s="200" customFormat="1" ht="30" customHeight="1" x14ac:dyDescent="0.45">
      <c r="B16" s="685" t="s">
        <v>771</v>
      </c>
      <c r="C16" s="685"/>
      <c r="D16" s="685"/>
      <c r="E16" s="685"/>
      <c r="F16" s="685"/>
      <c r="G16" s="685"/>
      <c r="H16" s="685"/>
      <c r="I16" s="685"/>
      <c r="J16" s="685"/>
      <c r="K16" s="685"/>
      <c r="L16" s="685"/>
      <c r="M16" s="685"/>
      <c r="N16" s="685"/>
      <c r="O16" s="685"/>
      <c r="P16" s="685"/>
      <c r="Q16" s="685"/>
      <c r="R16" s="685"/>
      <c r="S16" s="685"/>
    </row>
    <row r="17" spans="2:20" s="200" customFormat="1" ht="15" customHeight="1" x14ac:dyDescent="0.45">
      <c r="B17"/>
      <c r="C17"/>
      <c r="D17"/>
      <c r="E17"/>
      <c r="F17"/>
      <c r="G17"/>
      <c r="H17"/>
      <c r="I17"/>
      <c r="J17"/>
      <c r="K17"/>
      <c r="L17"/>
      <c r="M17"/>
      <c r="N17"/>
      <c r="O17"/>
      <c r="P17"/>
      <c r="Q17"/>
      <c r="R17"/>
      <c r="S17"/>
    </row>
    <row r="18" spans="2:20" s="200" customFormat="1" ht="30" customHeight="1" x14ac:dyDescent="0.45">
      <c r="B18" s="40"/>
      <c r="C18" s="50"/>
      <c r="D18" s="50"/>
      <c r="E18" s="191" t="s">
        <v>565</v>
      </c>
      <c r="F18" s="48"/>
      <c r="G18" s="191" t="s">
        <v>566</v>
      </c>
      <c r="H18" s="191"/>
      <c r="I18" s="191" t="s">
        <v>567</v>
      </c>
      <c r="J18" s="191"/>
      <c r="K18" s="181" t="s">
        <v>570</v>
      </c>
      <c r="L18" s="181"/>
      <c r="M18" s="498" t="s">
        <v>375</v>
      </c>
      <c r="N18" s="498"/>
      <c r="O18" s="498"/>
      <c r="P18" s="181"/>
      <c r="Q18" s="181" t="s">
        <v>56</v>
      </c>
      <c r="R18" s="192"/>
      <c r="S18" s="181" t="s">
        <v>18</v>
      </c>
    </row>
    <row r="19" spans="2:20" s="200" customFormat="1" ht="25.4" customHeight="1" x14ac:dyDescent="0.45">
      <c r="B19" s="40"/>
      <c r="C19" s="40"/>
      <c r="D19" s="40"/>
      <c r="E19" s="193"/>
      <c r="F19" s="194"/>
      <c r="G19" s="193"/>
      <c r="H19" s="118"/>
      <c r="I19" s="193"/>
      <c r="J19" s="118"/>
      <c r="K19" s="193"/>
      <c r="L19" s="118"/>
      <c r="M19" s="686"/>
      <c r="N19" s="686"/>
      <c r="O19" s="686"/>
      <c r="P19" s="118"/>
      <c r="Q19" s="195"/>
      <c r="R19" s="196"/>
      <c r="S19" s="197" t="s">
        <v>770</v>
      </c>
    </row>
    <row r="20" spans="2:20" s="200" customFormat="1" ht="25.4" customHeight="1" x14ac:dyDescent="0.45">
      <c r="B20" s="198"/>
      <c r="C20" s="198"/>
      <c r="D20" s="198"/>
      <c r="E20" s="193"/>
      <c r="F20" s="194"/>
      <c r="G20" s="193"/>
      <c r="H20" s="118"/>
      <c r="I20" s="193"/>
      <c r="J20" s="118"/>
      <c r="K20" s="193"/>
      <c r="L20" s="118"/>
      <c r="M20" s="686"/>
      <c r="N20" s="686"/>
      <c r="O20" s="686"/>
      <c r="P20" s="118"/>
      <c r="Q20" s="195"/>
      <c r="R20" s="196"/>
      <c r="S20" s="197" t="s">
        <v>770</v>
      </c>
    </row>
    <row r="21" spans="2:20" s="200" customFormat="1" ht="25.4" customHeight="1" x14ac:dyDescent="0.45">
      <c r="B21" s="50"/>
      <c r="C21" s="50"/>
      <c r="D21" s="199"/>
      <c r="E21" s="193"/>
      <c r="F21" s="194"/>
      <c r="G21" s="193"/>
      <c r="H21" s="118"/>
      <c r="I21" s="193"/>
      <c r="J21" s="118"/>
      <c r="K21" s="193"/>
      <c r="L21" s="118"/>
      <c r="M21" s="686"/>
      <c r="N21" s="686"/>
      <c r="O21" s="686"/>
      <c r="P21" s="118"/>
      <c r="Q21" s="195"/>
      <c r="R21" s="196"/>
      <c r="S21" s="197" t="s">
        <v>770</v>
      </c>
    </row>
    <row r="22" spans="2:20" s="200" customFormat="1" ht="25.4" customHeight="1" x14ac:dyDescent="0.45">
      <c r="B22" s="50"/>
      <c r="C22" s="50"/>
      <c r="D22" s="199"/>
      <c r="E22" s="193"/>
      <c r="F22" s="194"/>
      <c r="G22" s="193"/>
      <c r="H22" s="118"/>
      <c r="I22" s="193"/>
      <c r="J22" s="118"/>
      <c r="K22" s="193"/>
      <c r="L22" s="118"/>
      <c r="M22" s="686"/>
      <c r="N22" s="686"/>
      <c r="O22" s="686"/>
      <c r="P22" s="118"/>
      <c r="Q22" s="201"/>
      <c r="R22" s="196"/>
      <c r="S22" s="197" t="s">
        <v>770</v>
      </c>
    </row>
    <row r="23" spans="2:20" s="200" customFormat="1" ht="15" customHeight="1" x14ac:dyDescent="0.45">
      <c r="B23" s="202"/>
      <c r="C23" s="203"/>
      <c r="D23" s="199"/>
      <c r="E23" s="194"/>
      <c r="F23" s="194"/>
      <c r="G23" s="194"/>
      <c r="H23" s="194"/>
      <c r="I23" s="204"/>
      <c r="J23" s="204"/>
      <c r="K23" s="204"/>
      <c r="L23" s="204"/>
      <c r="M23" s="204"/>
      <c r="N23" s="204"/>
      <c r="O23" s="40"/>
      <c r="P23" s="40"/>
      <c r="Q23" s="40"/>
      <c r="R23" s="35"/>
      <c r="S23" s="35"/>
    </row>
    <row r="24" spans="2:20" s="200" customFormat="1" ht="30" customHeight="1" x14ac:dyDescent="0.45">
      <c r="B24" s="685" t="s">
        <v>772</v>
      </c>
      <c r="C24" s="685"/>
      <c r="D24" s="685"/>
      <c r="E24" s="685"/>
      <c r="F24" s="685"/>
      <c r="G24" s="685"/>
      <c r="H24" s="685"/>
      <c r="I24" s="685"/>
      <c r="J24" s="685"/>
      <c r="K24" s="685"/>
      <c r="L24" s="685"/>
      <c r="M24" s="685"/>
      <c r="N24" s="685"/>
      <c r="O24" s="685"/>
      <c r="P24" s="685"/>
      <c r="Q24" s="685"/>
      <c r="R24" s="685"/>
      <c r="S24" s="685"/>
    </row>
    <row r="25" spans="2:20" s="200" customFormat="1" ht="15" customHeight="1" x14ac:dyDescent="0.45">
      <c r="B25"/>
      <c r="C25"/>
      <c r="D25"/>
      <c r="E25"/>
      <c r="F25"/>
      <c r="G25"/>
      <c r="H25"/>
      <c r="I25"/>
      <c r="J25"/>
      <c r="K25"/>
      <c r="L25"/>
      <c r="M25"/>
      <c r="N25"/>
      <c r="O25"/>
      <c r="P25"/>
      <c r="Q25"/>
      <c r="R25"/>
      <c r="S25"/>
    </row>
    <row r="26" spans="2:20" s="200" customFormat="1" ht="26" x14ac:dyDescent="0.45">
      <c r="B26" s="40"/>
      <c r="C26" s="50"/>
      <c r="D26" s="50"/>
      <c r="E26" s="191" t="s">
        <v>565</v>
      </c>
      <c r="F26" s="205"/>
      <c r="G26" s="191" t="s">
        <v>566</v>
      </c>
      <c r="H26" s="191"/>
      <c r="I26" s="191" t="s">
        <v>567</v>
      </c>
      <c r="J26" s="191"/>
      <c r="K26" s="181" t="s">
        <v>570</v>
      </c>
      <c r="L26" s="191"/>
      <c r="M26" s="687" t="s">
        <v>375</v>
      </c>
      <c r="N26" s="687"/>
      <c r="O26" s="687"/>
      <c r="P26" s="191"/>
      <c r="Q26" s="191" t="s">
        <v>56</v>
      </c>
      <c r="R26" s="206"/>
      <c r="S26" s="191" t="s">
        <v>18</v>
      </c>
      <c r="T26" s="207"/>
    </row>
    <row r="27" spans="2:20" s="200" customFormat="1" ht="25.4" customHeight="1" x14ac:dyDescent="0.45">
      <c r="B27" s="40"/>
      <c r="C27" s="40"/>
      <c r="D27" s="40"/>
      <c r="E27" s="193"/>
      <c r="F27" s="194"/>
      <c r="G27" s="193"/>
      <c r="H27" s="118"/>
      <c r="I27" s="193"/>
      <c r="J27" s="118"/>
      <c r="K27" s="193"/>
      <c r="L27" s="118"/>
      <c r="M27" s="686"/>
      <c r="N27" s="686"/>
      <c r="O27" s="686"/>
      <c r="P27" s="118"/>
      <c r="Q27" s="195"/>
      <c r="R27" s="196"/>
      <c r="S27" s="197" t="s">
        <v>770</v>
      </c>
    </row>
    <row r="28" spans="2:20" s="200" customFormat="1" ht="25.4" customHeight="1" x14ac:dyDescent="0.45">
      <c r="B28" s="198"/>
      <c r="C28" s="198"/>
      <c r="D28" s="198"/>
      <c r="E28" s="193"/>
      <c r="F28" s="194"/>
      <c r="G28" s="193"/>
      <c r="H28" s="118"/>
      <c r="I28" s="193"/>
      <c r="J28" s="118"/>
      <c r="K28" s="193"/>
      <c r="L28" s="118"/>
      <c r="M28" s="686"/>
      <c r="N28" s="686"/>
      <c r="O28" s="686"/>
      <c r="P28" s="118"/>
      <c r="Q28" s="195"/>
      <c r="R28" s="196"/>
      <c r="S28" s="197" t="s">
        <v>770</v>
      </c>
    </row>
    <row r="29" spans="2:20" s="200" customFormat="1" ht="25.4" customHeight="1" x14ac:dyDescent="0.45">
      <c r="B29" s="50"/>
      <c r="C29" s="50"/>
      <c r="D29" s="199"/>
      <c r="E29" s="193"/>
      <c r="F29" s="194"/>
      <c r="G29" s="193"/>
      <c r="H29" s="118"/>
      <c r="I29" s="193"/>
      <c r="J29" s="118"/>
      <c r="K29" s="193"/>
      <c r="L29" s="118"/>
      <c r="M29" s="686"/>
      <c r="N29" s="686"/>
      <c r="O29" s="686"/>
      <c r="P29" s="118"/>
      <c r="Q29" s="195"/>
      <c r="R29" s="196"/>
      <c r="S29" s="197" t="s">
        <v>770</v>
      </c>
    </row>
    <row r="30" spans="2:20" s="200" customFormat="1" ht="25.4" customHeight="1" x14ac:dyDescent="0.45">
      <c r="B30" s="50"/>
      <c r="C30" s="50"/>
      <c r="D30" s="199"/>
      <c r="E30" s="193"/>
      <c r="F30" s="194"/>
      <c r="G30" s="193"/>
      <c r="H30" s="118"/>
      <c r="I30" s="193"/>
      <c r="J30" s="118"/>
      <c r="K30" s="193"/>
      <c r="L30" s="118"/>
      <c r="M30" s="686"/>
      <c r="N30" s="686"/>
      <c r="O30" s="686"/>
      <c r="P30" s="118"/>
      <c r="Q30" s="201"/>
      <c r="R30" s="196"/>
      <c r="S30" s="197" t="s">
        <v>770</v>
      </c>
    </row>
    <row r="31" spans="2:20" s="200" customFormat="1" ht="15" customHeight="1" x14ac:dyDescent="0.45">
      <c r="B31" s="202"/>
      <c r="C31" s="203"/>
      <c r="D31" s="199"/>
      <c r="E31" s="194"/>
      <c r="F31" s="194"/>
      <c r="G31" s="194"/>
      <c r="H31" s="194"/>
      <c r="I31" s="204"/>
      <c r="J31" s="204"/>
      <c r="K31" s="204"/>
      <c r="L31" s="204"/>
      <c r="M31" s="204"/>
      <c r="N31" s="204"/>
      <c r="O31" s="40"/>
      <c r="P31" s="40"/>
      <c r="Q31" s="40"/>
      <c r="R31" s="35"/>
      <c r="S31" s="35"/>
    </row>
    <row r="32" spans="2:20" s="200" customFormat="1" ht="30" customHeight="1" x14ac:dyDescent="0.45">
      <c r="B32" s="685" t="s">
        <v>773</v>
      </c>
      <c r="C32" s="685"/>
      <c r="D32" s="685"/>
      <c r="E32" s="685"/>
      <c r="F32" s="685"/>
      <c r="G32" s="685"/>
      <c r="H32" s="685"/>
      <c r="I32" s="685"/>
      <c r="J32" s="685"/>
      <c r="K32" s="685"/>
      <c r="L32" s="685"/>
      <c r="M32" s="685"/>
      <c r="N32" s="685"/>
      <c r="O32" s="685"/>
      <c r="P32" s="685"/>
      <c r="Q32" s="685"/>
      <c r="R32" s="685"/>
      <c r="S32" s="685"/>
    </row>
    <row r="33" spans="2:21" s="200" customFormat="1" ht="15" customHeight="1" x14ac:dyDescent="0.45">
      <c r="B33"/>
      <c r="C33"/>
      <c r="D33"/>
      <c r="E33"/>
      <c r="F33"/>
      <c r="G33"/>
      <c r="H33"/>
      <c r="I33"/>
      <c r="J33"/>
      <c r="K33"/>
      <c r="L33"/>
      <c r="M33"/>
      <c r="N33"/>
      <c r="O33"/>
      <c r="P33"/>
      <c r="Q33"/>
      <c r="R33"/>
      <c r="S33"/>
    </row>
    <row r="34" spans="2:21" s="200" customFormat="1" ht="26" x14ac:dyDescent="0.45">
      <c r="B34" s="40"/>
      <c r="C34" s="50"/>
      <c r="D34" s="50"/>
      <c r="E34" s="191" t="s">
        <v>565</v>
      </c>
      <c r="F34" s="205"/>
      <c r="G34" s="191" t="s">
        <v>566</v>
      </c>
      <c r="H34" s="191"/>
      <c r="I34" s="191" t="s">
        <v>567</v>
      </c>
      <c r="J34" s="191"/>
      <c r="K34" s="181" t="s">
        <v>570</v>
      </c>
      <c r="L34" s="191"/>
      <c r="M34" s="687" t="s">
        <v>375</v>
      </c>
      <c r="N34" s="687"/>
      <c r="O34" s="687"/>
      <c r="P34" s="191"/>
      <c r="Q34" s="191" t="s">
        <v>56</v>
      </c>
      <c r="R34" s="206"/>
      <c r="S34" s="191" t="s">
        <v>18</v>
      </c>
      <c r="U34" s="208"/>
    </row>
    <row r="35" spans="2:21" s="200" customFormat="1" ht="25.4" customHeight="1" x14ac:dyDescent="0.45">
      <c r="B35" s="40"/>
      <c r="C35" s="40"/>
      <c r="D35" s="40"/>
      <c r="E35" s="193"/>
      <c r="F35" s="194"/>
      <c r="G35" s="193"/>
      <c r="H35" s="118"/>
      <c r="I35" s="193"/>
      <c r="J35" s="118"/>
      <c r="K35" s="193"/>
      <c r="L35" s="118"/>
      <c r="M35" s="686"/>
      <c r="N35" s="686"/>
      <c r="O35" s="686"/>
      <c r="P35" s="118"/>
      <c r="Q35" s="195"/>
      <c r="R35" s="196"/>
      <c r="S35" s="197" t="s">
        <v>770</v>
      </c>
    </row>
    <row r="36" spans="2:21" s="200" customFormat="1" ht="25.4" customHeight="1" x14ac:dyDescent="0.45">
      <c r="B36" s="198"/>
      <c r="C36" s="198"/>
      <c r="D36" s="198"/>
      <c r="E36" s="193"/>
      <c r="F36" s="194"/>
      <c r="G36" s="193"/>
      <c r="H36" s="118"/>
      <c r="I36" s="193"/>
      <c r="J36" s="118"/>
      <c r="K36" s="193"/>
      <c r="L36" s="118"/>
      <c r="M36" s="686"/>
      <c r="N36" s="686"/>
      <c r="O36" s="686"/>
      <c r="P36" s="118"/>
      <c r="Q36" s="195"/>
      <c r="R36" s="196"/>
      <c r="S36" s="197" t="s">
        <v>770</v>
      </c>
    </row>
    <row r="37" spans="2:21" s="200" customFormat="1" ht="25.4" customHeight="1" x14ac:dyDescent="0.45">
      <c r="B37" s="50"/>
      <c r="C37" s="50"/>
      <c r="D37" s="199"/>
      <c r="E37" s="193"/>
      <c r="F37" s="194"/>
      <c r="G37" s="193"/>
      <c r="H37" s="118"/>
      <c r="I37" s="193"/>
      <c r="J37" s="118"/>
      <c r="K37" s="193"/>
      <c r="L37" s="118"/>
      <c r="M37" s="686"/>
      <c r="N37" s="686"/>
      <c r="O37" s="686"/>
      <c r="P37" s="118"/>
      <c r="Q37" s="195"/>
      <c r="R37" s="196"/>
      <c r="S37" s="197" t="s">
        <v>770</v>
      </c>
    </row>
    <row r="38" spans="2:21" s="200" customFormat="1" ht="25.4" customHeight="1" x14ac:dyDescent="0.45">
      <c r="B38" s="50"/>
      <c r="C38" s="50"/>
      <c r="D38" s="199"/>
      <c r="E38" s="193"/>
      <c r="F38" s="194"/>
      <c r="G38" s="193"/>
      <c r="H38" s="118"/>
      <c r="I38" s="193"/>
      <c r="J38" s="118"/>
      <c r="K38" s="193"/>
      <c r="L38" s="118"/>
      <c r="M38" s="686"/>
      <c r="N38" s="686"/>
      <c r="O38" s="686"/>
      <c r="P38" s="118"/>
      <c r="Q38" s="201"/>
      <c r="R38" s="196"/>
      <c r="S38" s="197" t="s">
        <v>770</v>
      </c>
    </row>
    <row r="39" spans="2:21" s="200" customFormat="1" ht="15" customHeight="1" x14ac:dyDescent="0.45">
      <c r="B39" s="190"/>
      <c r="C39" s="190"/>
      <c r="D39" s="190"/>
      <c r="E39" s="190"/>
      <c r="F39" s="190"/>
      <c r="G39" s="190"/>
      <c r="H39" s="190"/>
      <c r="I39" s="190"/>
      <c r="J39" s="190"/>
      <c r="K39" s="190"/>
      <c r="L39" s="190"/>
      <c r="M39" s="190"/>
      <c r="N39" s="190"/>
      <c r="O39" s="190"/>
      <c r="P39" s="190"/>
      <c r="Q39" s="190"/>
      <c r="R39" s="190"/>
      <c r="S39" s="190"/>
    </row>
    <row r="40" spans="2:21" s="200" customFormat="1" ht="30" customHeight="1" x14ac:dyDescent="0.45">
      <c r="B40" s="685" t="s">
        <v>774</v>
      </c>
      <c r="C40" s="685"/>
      <c r="D40" s="685"/>
      <c r="E40" s="685"/>
      <c r="F40" s="685"/>
      <c r="G40" s="685"/>
      <c r="H40" s="685"/>
      <c r="I40" s="685"/>
      <c r="J40" s="685"/>
      <c r="K40" s="685"/>
      <c r="L40" s="685"/>
      <c r="M40" s="685"/>
      <c r="N40" s="685"/>
      <c r="O40" s="685"/>
      <c r="P40" s="685"/>
      <c r="Q40" s="685"/>
      <c r="R40" s="685"/>
      <c r="S40" s="685"/>
    </row>
    <row r="41" spans="2:21" customFormat="1" ht="15" customHeight="1" x14ac:dyDescent="0.45">
      <c r="B41" s="200"/>
      <c r="C41" s="209"/>
      <c r="D41" s="209"/>
      <c r="E41" s="209"/>
      <c r="F41" s="209"/>
      <c r="G41" s="209"/>
      <c r="H41" s="209"/>
      <c r="I41" s="209"/>
      <c r="J41" s="209"/>
      <c r="K41" s="209"/>
      <c r="L41" s="200"/>
      <c r="M41" s="210"/>
      <c r="N41" s="210"/>
      <c r="O41" s="209"/>
      <c r="P41" s="209"/>
      <c r="Q41" s="209"/>
      <c r="R41" s="209"/>
      <c r="S41" s="209"/>
    </row>
    <row r="42" spans="2:21" ht="27" x14ac:dyDescent="0.4">
      <c r="B42" s="50"/>
      <c r="C42" s="50"/>
      <c r="D42" s="199"/>
      <c r="E42" s="211" t="s">
        <v>565</v>
      </c>
      <c r="F42" s="212"/>
      <c r="G42" s="211" t="s">
        <v>566</v>
      </c>
      <c r="H42" s="211"/>
      <c r="I42" s="211" t="s">
        <v>567</v>
      </c>
      <c r="J42" s="213"/>
      <c r="K42" s="181" t="s">
        <v>570</v>
      </c>
      <c r="L42" s="214"/>
      <c r="M42" s="688" t="s">
        <v>375</v>
      </c>
      <c r="N42" s="688"/>
      <c r="O42" s="688"/>
      <c r="P42" s="214"/>
      <c r="Q42" s="214" t="s">
        <v>56</v>
      </c>
      <c r="R42" s="196"/>
      <c r="S42" s="214" t="s">
        <v>18</v>
      </c>
    </row>
    <row r="43" spans="2:21" ht="25" customHeight="1" x14ac:dyDescent="0.4">
      <c r="B43" s="50"/>
      <c r="C43" s="50"/>
      <c r="D43" s="215"/>
      <c r="E43" s="193"/>
      <c r="F43" s="194"/>
      <c r="G43" s="193"/>
      <c r="H43" s="118"/>
      <c r="I43" s="193"/>
      <c r="J43" s="118"/>
      <c r="K43" s="193"/>
      <c r="L43" s="118"/>
      <c r="M43" s="689"/>
      <c r="N43" s="689"/>
      <c r="O43" s="689"/>
      <c r="P43" s="118"/>
      <c r="Q43" s="195"/>
      <c r="R43" s="196"/>
      <c r="S43" s="197" t="s">
        <v>770</v>
      </c>
    </row>
    <row r="44" spans="2:21" ht="25" customHeight="1" x14ac:dyDescent="0.35">
      <c r="B44" s="47"/>
      <c r="C44" s="47"/>
      <c r="D44" s="40"/>
      <c r="E44" s="193"/>
      <c r="F44" s="194"/>
      <c r="G44" s="193"/>
      <c r="H44" s="118"/>
      <c r="I44" s="193"/>
      <c r="J44" s="118"/>
      <c r="K44" s="193"/>
      <c r="L44" s="118"/>
      <c r="M44" s="689"/>
      <c r="N44" s="689"/>
      <c r="O44" s="689"/>
      <c r="P44" s="118"/>
      <c r="Q44" s="195"/>
      <c r="R44" s="196"/>
      <c r="S44" s="197" t="s">
        <v>770</v>
      </c>
    </row>
    <row r="45" spans="2:21" ht="25" customHeight="1" x14ac:dyDescent="0.35">
      <c r="B45" s="50"/>
      <c r="C45" s="50"/>
      <c r="D45" s="40"/>
      <c r="E45" s="193"/>
      <c r="F45" s="194"/>
      <c r="G45" s="193"/>
      <c r="H45" s="118"/>
      <c r="I45" s="193"/>
      <c r="J45" s="118"/>
      <c r="K45" s="193"/>
      <c r="L45" s="118"/>
      <c r="M45" s="689"/>
      <c r="N45" s="689"/>
      <c r="O45" s="689"/>
      <c r="P45" s="118"/>
      <c r="Q45" s="195"/>
      <c r="R45" s="196"/>
      <c r="S45" s="197" t="s">
        <v>770</v>
      </c>
    </row>
    <row r="46" spans="2:21" ht="25" customHeight="1" x14ac:dyDescent="0.35">
      <c r="B46" s="50"/>
      <c r="C46" s="50"/>
      <c r="D46" s="50"/>
      <c r="E46" s="193"/>
      <c r="F46" s="194"/>
      <c r="G46" s="193"/>
      <c r="H46" s="118"/>
      <c r="I46" s="193"/>
      <c r="J46" s="118"/>
      <c r="K46" s="193"/>
      <c r="L46" s="118"/>
      <c r="M46" s="689"/>
      <c r="N46" s="689"/>
      <c r="O46" s="689"/>
      <c r="P46" s="118"/>
      <c r="Q46" s="201"/>
      <c r="R46" s="196"/>
      <c r="S46" s="197" t="s">
        <v>770</v>
      </c>
    </row>
    <row r="47" spans="2:21" ht="20.149999999999999" customHeight="1" x14ac:dyDescent="0.35"/>
    <row r="48" spans="2:21" s="200" customFormat="1" ht="30" customHeight="1" x14ac:dyDescent="0.45">
      <c r="B48" s="685" t="s">
        <v>775</v>
      </c>
      <c r="C48" s="685"/>
      <c r="D48" s="685"/>
      <c r="E48" s="685"/>
      <c r="F48" s="685"/>
      <c r="G48" s="685"/>
      <c r="H48" s="685"/>
      <c r="I48" s="685"/>
      <c r="J48" s="685"/>
      <c r="K48" s="685"/>
      <c r="L48" s="685"/>
      <c r="M48" s="685"/>
      <c r="N48" s="685"/>
      <c r="O48" s="685"/>
      <c r="P48" s="685"/>
      <c r="Q48" s="685"/>
      <c r="R48" s="685"/>
      <c r="S48" s="685"/>
    </row>
    <row r="49" spans="2:19" s="200" customFormat="1" ht="15" customHeight="1" x14ac:dyDescent="0.45">
      <c r="B49" s="190"/>
      <c r="C49" s="190"/>
      <c r="D49" s="190"/>
      <c r="E49" s="190"/>
      <c r="F49" s="190"/>
      <c r="G49" s="190"/>
      <c r="H49" s="190"/>
      <c r="I49" s="190"/>
      <c r="J49" s="190"/>
      <c r="K49" s="190"/>
      <c r="L49" s="190"/>
      <c r="M49" s="190"/>
      <c r="N49" s="190"/>
      <c r="O49" s="190"/>
      <c r="P49" s="190"/>
      <c r="Q49" s="190"/>
      <c r="R49" s="190"/>
      <c r="S49" s="190"/>
    </row>
    <row r="50" spans="2:19" ht="32.15" customHeight="1" x14ac:dyDescent="0.35">
      <c r="B50" s="40"/>
      <c r="C50" s="50"/>
      <c r="D50" s="50"/>
      <c r="E50" s="191" t="s">
        <v>565</v>
      </c>
      <c r="F50" s="48"/>
      <c r="G50" s="191" t="s">
        <v>566</v>
      </c>
      <c r="H50" s="191"/>
      <c r="I50" s="191" t="s">
        <v>567</v>
      </c>
      <c r="J50" s="181"/>
      <c r="K50" s="181" t="s">
        <v>568</v>
      </c>
      <c r="L50" s="181"/>
      <c r="M50" s="48" t="s">
        <v>569</v>
      </c>
      <c r="N50" s="48"/>
      <c r="O50" s="181" t="s">
        <v>375</v>
      </c>
      <c r="P50" s="181"/>
      <c r="Q50" s="181" t="s">
        <v>56</v>
      </c>
      <c r="R50" s="192"/>
      <c r="S50" s="181" t="s">
        <v>18</v>
      </c>
    </row>
    <row r="51" spans="2:19" ht="25" customHeight="1" x14ac:dyDescent="0.35">
      <c r="B51" s="40"/>
      <c r="C51" s="40"/>
      <c r="D51" s="40"/>
      <c r="E51" s="193"/>
      <c r="F51" s="194"/>
      <c r="G51" s="193"/>
      <c r="H51" s="118"/>
      <c r="I51" s="193"/>
      <c r="J51" s="118"/>
      <c r="K51" s="193"/>
      <c r="L51" s="118"/>
      <c r="M51" s="193"/>
      <c r="N51" s="216"/>
      <c r="O51" s="193"/>
      <c r="P51" s="118"/>
      <c r="Q51" s="195"/>
      <c r="R51" s="196"/>
      <c r="S51" s="197" t="s">
        <v>770</v>
      </c>
    </row>
    <row r="52" spans="2:19" ht="25" customHeight="1" x14ac:dyDescent="0.4">
      <c r="B52" s="198"/>
      <c r="C52" s="198"/>
      <c r="D52" s="198"/>
      <c r="E52" s="193"/>
      <c r="F52" s="194"/>
      <c r="G52" s="193"/>
      <c r="H52" s="118"/>
      <c r="I52" s="193"/>
      <c r="J52" s="118"/>
      <c r="K52" s="193"/>
      <c r="L52" s="118"/>
      <c r="M52" s="193"/>
      <c r="N52" s="216"/>
      <c r="O52" s="193"/>
      <c r="P52" s="118"/>
      <c r="Q52" s="195"/>
      <c r="R52" s="196"/>
      <c r="S52" s="197" t="s">
        <v>770</v>
      </c>
    </row>
    <row r="53" spans="2:19" ht="25" customHeight="1" x14ac:dyDescent="0.4">
      <c r="B53" s="50"/>
      <c r="C53" s="50"/>
      <c r="D53" s="199"/>
      <c r="E53" s="193"/>
      <c r="F53" s="194"/>
      <c r="G53" s="193"/>
      <c r="H53" s="118"/>
      <c r="I53" s="193"/>
      <c r="J53" s="118"/>
      <c r="K53" s="193"/>
      <c r="L53" s="118"/>
      <c r="M53" s="193"/>
      <c r="N53" s="216"/>
      <c r="O53" s="193"/>
      <c r="P53" s="118"/>
      <c r="Q53" s="195"/>
      <c r="R53" s="196"/>
      <c r="S53" s="197" t="s">
        <v>770</v>
      </c>
    </row>
    <row r="54" spans="2:19" ht="25" customHeight="1" x14ac:dyDescent="0.4">
      <c r="B54" s="50"/>
      <c r="C54" s="50"/>
      <c r="D54" s="199"/>
      <c r="E54" s="193"/>
      <c r="F54" s="194"/>
      <c r="G54" s="193"/>
      <c r="H54" s="118"/>
      <c r="I54" s="193"/>
      <c r="J54" s="118"/>
      <c r="K54" s="193"/>
      <c r="L54" s="118"/>
      <c r="M54" s="193"/>
      <c r="N54" s="216"/>
      <c r="O54" s="193"/>
      <c r="P54" s="118"/>
      <c r="Q54" s="201"/>
      <c r="R54" s="196"/>
      <c r="S54" s="197" t="s">
        <v>770</v>
      </c>
    </row>
    <row r="55" spans="2:19" ht="20.149999999999999" customHeight="1" x14ac:dyDescent="0.4">
      <c r="B55" s="202"/>
      <c r="C55" s="203"/>
      <c r="D55" s="199"/>
      <c r="E55" s="40"/>
      <c r="F55" s="40"/>
      <c r="G55" s="40"/>
      <c r="H55" s="40"/>
      <c r="I55" s="204"/>
      <c r="J55" s="204"/>
      <c r="K55" s="204"/>
      <c r="L55" s="204"/>
      <c r="M55" s="204"/>
      <c r="N55" s="204"/>
      <c r="O55" s="40"/>
      <c r="P55" s="40"/>
      <c r="Q55" s="40"/>
    </row>
    <row r="56" spans="2:19" s="200" customFormat="1" ht="30" customHeight="1" x14ac:dyDescent="0.45">
      <c r="B56" s="685" t="s">
        <v>776</v>
      </c>
      <c r="C56" s="685"/>
      <c r="D56" s="685"/>
      <c r="E56" s="685"/>
      <c r="F56" s="685"/>
      <c r="G56" s="685"/>
      <c r="H56" s="685"/>
      <c r="I56" s="685"/>
      <c r="J56" s="685"/>
      <c r="K56" s="685"/>
      <c r="L56" s="685"/>
      <c r="M56" s="685"/>
      <c r="N56" s="685"/>
      <c r="O56" s="685"/>
      <c r="P56" s="685"/>
      <c r="Q56" s="685"/>
      <c r="R56" s="685"/>
      <c r="S56" s="685"/>
    </row>
    <row r="57" spans="2:19" s="200" customFormat="1" ht="15" customHeight="1" x14ac:dyDescent="0.45">
      <c r="B57" s="190"/>
      <c r="C57" s="190"/>
      <c r="D57" s="190"/>
      <c r="E57" s="190"/>
      <c r="F57" s="190"/>
      <c r="G57" s="190"/>
      <c r="H57" s="190"/>
      <c r="I57" s="190"/>
      <c r="J57" s="190"/>
      <c r="K57" s="190"/>
      <c r="L57" s="190"/>
      <c r="M57" s="190"/>
      <c r="N57" s="190"/>
      <c r="O57" s="190"/>
      <c r="P57" s="190"/>
      <c r="Q57" s="190"/>
      <c r="R57" s="190"/>
      <c r="S57" s="190"/>
    </row>
    <row r="58" spans="2:19" ht="32.15" customHeight="1" x14ac:dyDescent="0.4">
      <c r="B58" s="50"/>
      <c r="C58" s="50"/>
      <c r="D58" s="199"/>
      <c r="E58" s="191" t="s">
        <v>565</v>
      </c>
      <c r="F58" s="181"/>
      <c r="G58" s="191" t="s">
        <v>566</v>
      </c>
      <c r="H58" s="191"/>
      <c r="I58" s="191" t="s">
        <v>567</v>
      </c>
      <c r="J58" s="217"/>
      <c r="K58" s="181" t="s">
        <v>568</v>
      </c>
      <c r="L58" s="181"/>
      <c r="M58" s="181" t="s">
        <v>569</v>
      </c>
      <c r="N58" s="181"/>
      <c r="O58" s="181" t="s">
        <v>375</v>
      </c>
      <c r="P58" s="181"/>
      <c r="Q58" s="181" t="s">
        <v>56</v>
      </c>
      <c r="R58" s="218"/>
      <c r="S58" s="181" t="s">
        <v>18</v>
      </c>
    </row>
    <row r="59" spans="2:19" ht="25" customHeight="1" x14ac:dyDescent="0.4">
      <c r="B59" s="50"/>
      <c r="C59" s="50"/>
      <c r="D59" s="215"/>
      <c r="E59" s="193"/>
      <c r="F59" s="194"/>
      <c r="G59" s="193"/>
      <c r="H59" s="118"/>
      <c r="I59" s="193"/>
      <c r="J59" s="118"/>
      <c r="K59" s="193"/>
      <c r="L59" s="118"/>
      <c r="M59" s="193"/>
      <c r="N59" s="216"/>
      <c r="O59" s="193"/>
      <c r="P59" s="118"/>
      <c r="Q59" s="195"/>
      <c r="R59" s="196"/>
      <c r="S59" s="197" t="s">
        <v>770</v>
      </c>
    </row>
    <row r="60" spans="2:19" ht="25" customHeight="1" x14ac:dyDescent="0.35">
      <c r="B60" s="47"/>
      <c r="C60" s="47"/>
      <c r="D60" s="40"/>
      <c r="E60" s="193"/>
      <c r="F60" s="194"/>
      <c r="G60" s="193"/>
      <c r="H60" s="118"/>
      <c r="I60" s="193"/>
      <c r="J60" s="118"/>
      <c r="K60" s="193"/>
      <c r="L60" s="118"/>
      <c r="M60" s="193"/>
      <c r="N60" s="216"/>
      <c r="O60" s="193"/>
      <c r="P60" s="118"/>
      <c r="Q60" s="195"/>
      <c r="R60" s="196"/>
      <c r="S60" s="197" t="s">
        <v>770</v>
      </c>
    </row>
    <row r="61" spans="2:19" ht="25" customHeight="1" x14ac:dyDescent="0.35">
      <c r="B61" s="50"/>
      <c r="C61" s="50"/>
      <c r="D61" s="40"/>
      <c r="E61" s="193"/>
      <c r="F61" s="194"/>
      <c r="G61" s="193"/>
      <c r="H61" s="118"/>
      <c r="I61" s="193"/>
      <c r="J61" s="118"/>
      <c r="K61" s="193"/>
      <c r="L61" s="118"/>
      <c r="M61" s="193"/>
      <c r="N61" s="216"/>
      <c r="O61" s="193"/>
      <c r="P61" s="118"/>
      <c r="Q61" s="195"/>
      <c r="R61" s="196"/>
      <c r="S61" s="197" t="s">
        <v>770</v>
      </c>
    </row>
    <row r="62" spans="2:19" ht="25" customHeight="1" x14ac:dyDescent="0.35">
      <c r="B62" s="50"/>
      <c r="C62" s="50"/>
      <c r="D62" s="50"/>
      <c r="E62" s="193"/>
      <c r="F62" s="194"/>
      <c r="G62" s="193"/>
      <c r="H62" s="118"/>
      <c r="I62" s="193"/>
      <c r="J62" s="118"/>
      <c r="K62" s="193"/>
      <c r="L62" s="118"/>
      <c r="M62" s="193"/>
      <c r="N62" s="216"/>
      <c r="O62" s="193"/>
      <c r="P62" s="118"/>
      <c r="Q62" s="201"/>
      <c r="R62" s="196"/>
      <c r="S62" s="197" t="s">
        <v>770</v>
      </c>
    </row>
    <row r="63" spans="2:19" ht="20.149999999999999" customHeight="1" x14ac:dyDescent="0.4">
      <c r="B63" s="202"/>
      <c r="C63" s="203"/>
      <c r="D63" s="199"/>
      <c r="E63" s="40"/>
      <c r="F63" s="40"/>
      <c r="G63" s="40"/>
      <c r="H63" s="40"/>
      <c r="I63" s="204"/>
      <c r="J63" s="204"/>
      <c r="K63" s="204"/>
      <c r="L63" s="204"/>
      <c r="M63" s="204"/>
      <c r="N63" s="204"/>
      <c r="O63" s="40"/>
      <c r="P63" s="40"/>
      <c r="Q63" s="40"/>
    </row>
    <row r="64" spans="2:19" s="200" customFormat="1" ht="30" customHeight="1" x14ac:dyDescent="0.45">
      <c r="B64" s="685" t="s">
        <v>777</v>
      </c>
      <c r="C64" s="685"/>
      <c r="D64" s="685"/>
      <c r="E64" s="685"/>
      <c r="F64" s="685"/>
      <c r="G64" s="685"/>
      <c r="H64" s="685"/>
      <c r="I64" s="685"/>
      <c r="J64" s="685"/>
      <c r="K64" s="685"/>
      <c r="L64" s="685"/>
      <c r="M64" s="685"/>
      <c r="N64" s="685"/>
      <c r="O64" s="685"/>
      <c r="P64" s="685"/>
      <c r="Q64" s="685"/>
      <c r="R64" s="685"/>
      <c r="S64" s="685"/>
    </row>
    <row r="65" spans="2:19" s="200" customFormat="1" ht="15" customHeight="1" x14ac:dyDescent="0.45">
      <c r="B65" s="190"/>
      <c r="C65" s="190"/>
      <c r="D65" s="190"/>
      <c r="E65" s="190"/>
      <c r="F65" s="190"/>
      <c r="G65" s="190"/>
      <c r="H65" s="190"/>
      <c r="I65" s="190"/>
      <c r="J65" s="190"/>
      <c r="K65" s="190"/>
      <c r="L65" s="190"/>
      <c r="M65" s="190"/>
      <c r="N65" s="190"/>
      <c r="O65" s="190"/>
      <c r="P65" s="190"/>
      <c r="Q65" s="190"/>
      <c r="R65" s="190"/>
      <c r="S65" s="190"/>
    </row>
    <row r="66" spans="2:19" ht="32.15" customHeight="1" x14ac:dyDescent="0.4">
      <c r="B66" s="50"/>
      <c r="C66" s="50"/>
      <c r="D66" s="199"/>
      <c r="E66" s="191" t="s">
        <v>565</v>
      </c>
      <c r="F66" s="181"/>
      <c r="G66" s="191" t="s">
        <v>566</v>
      </c>
      <c r="H66" s="191"/>
      <c r="I66" s="191" t="s">
        <v>567</v>
      </c>
      <c r="J66" s="217"/>
      <c r="K66" s="181" t="s">
        <v>568</v>
      </c>
      <c r="L66" s="181"/>
      <c r="M66" s="181" t="s">
        <v>569</v>
      </c>
      <c r="N66" s="181"/>
      <c r="O66" s="181" t="s">
        <v>375</v>
      </c>
      <c r="P66" s="181"/>
      <c r="Q66" s="181" t="s">
        <v>56</v>
      </c>
      <c r="R66" s="218"/>
      <c r="S66" s="181" t="s">
        <v>18</v>
      </c>
    </row>
    <row r="67" spans="2:19" ht="25" customHeight="1" x14ac:dyDescent="0.4">
      <c r="B67" s="50"/>
      <c r="C67" s="50"/>
      <c r="D67" s="215"/>
      <c r="E67" s="193"/>
      <c r="F67" s="194"/>
      <c r="G67" s="193"/>
      <c r="H67" s="118"/>
      <c r="I67" s="193"/>
      <c r="J67" s="118"/>
      <c r="K67" s="193"/>
      <c r="L67" s="118"/>
      <c r="M67" s="193"/>
      <c r="N67" s="216"/>
      <c r="O67" s="193"/>
      <c r="P67" s="118"/>
      <c r="Q67" s="195"/>
      <c r="R67" s="196"/>
      <c r="S67" s="197" t="s">
        <v>770</v>
      </c>
    </row>
    <row r="68" spans="2:19" ht="25" customHeight="1" x14ac:dyDescent="0.35">
      <c r="B68" s="47"/>
      <c r="C68" s="47"/>
      <c r="D68" s="40"/>
      <c r="E68" s="193"/>
      <c r="F68" s="194"/>
      <c r="G68" s="193"/>
      <c r="H68" s="118"/>
      <c r="I68" s="193"/>
      <c r="J68" s="118"/>
      <c r="K68" s="193"/>
      <c r="L68" s="118"/>
      <c r="M68" s="193"/>
      <c r="N68" s="216"/>
      <c r="O68" s="193"/>
      <c r="P68" s="118"/>
      <c r="Q68" s="195"/>
      <c r="R68" s="196"/>
      <c r="S68" s="197" t="s">
        <v>770</v>
      </c>
    </row>
    <row r="69" spans="2:19" ht="25" customHeight="1" x14ac:dyDescent="0.35">
      <c r="B69" s="50"/>
      <c r="C69" s="50"/>
      <c r="D69" s="40"/>
      <c r="E69" s="193"/>
      <c r="F69" s="194"/>
      <c r="G69" s="193"/>
      <c r="H69" s="118"/>
      <c r="I69" s="193"/>
      <c r="J69" s="118"/>
      <c r="K69" s="193"/>
      <c r="L69" s="118"/>
      <c r="M69" s="193"/>
      <c r="N69" s="216"/>
      <c r="O69" s="193"/>
      <c r="P69" s="118"/>
      <c r="Q69" s="195"/>
      <c r="R69" s="196"/>
      <c r="S69" s="197" t="s">
        <v>770</v>
      </c>
    </row>
    <row r="70" spans="2:19" ht="25" customHeight="1" x14ac:dyDescent="0.35">
      <c r="B70" s="50"/>
      <c r="C70" s="50"/>
      <c r="D70" s="50"/>
      <c r="E70" s="193"/>
      <c r="F70" s="194"/>
      <c r="G70" s="193"/>
      <c r="H70" s="118"/>
      <c r="I70" s="193"/>
      <c r="J70" s="118"/>
      <c r="K70" s="193"/>
      <c r="L70" s="118"/>
      <c r="M70" s="193"/>
      <c r="N70" s="216"/>
      <c r="O70" s="193"/>
      <c r="P70" s="118"/>
      <c r="Q70" s="201"/>
      <c r="R70" s="196"/>
      <c r="S70" s="197" t="s">
        <v>770</v>
      </c>
    </row>
    <row r="71" spans="2:19" ht="20.149999999999999" customHeight="1" x14ac:dyDescent="0.35">
      <c r="B71" s="50"/>
      <c r="C71" s="50"/>
      <c r="D71" s="50"/>
      <c r="E71" s="194"/>
      <c r="F71" s="194"/>
      <c r="G71" s="121"/>
      <c r="H71" s="121"/>
      <c r="I71" s="121"/>
      <c r="J71" s="121"/>
      <c r="K71" s="121"/>
      <c r="L71" s="121"/>
      <c r="M71" s="121"/>
      <c r="N71" s="121"/>
      <c r="O71" s="121"/>
      <c r="P71" s="121"/>
      <c r="Q71" s="219"/>
      <c r="S71" s="220"/>
    </row>
    <row r="72" spans="2:19" ht="25" customHeight="1" x14ac:dyDescent="0.35">
      <c r="B72" s="685" t="s">
        <v>778</v>
      </c>
      <c r="C72" s="685"/>
      <c r="D72" s="685"/>
      <c r="E72" s="685"/>
      <c r="F72" s="685"/>
      <c r="G72" s="685"/>
      <c r="H72" s="685"/>
      <c r="I72" s="685"/>
      <c r="J72" s="685"/>
      <c r="K72" s="685"/>
      <c r="L72" s="685"/>
      <c r="M72" s="685"/>
      <c r="N72" s="685"/>
      <c r="O72" s="685"/>
      <c r="P72" s="685"/>
      <c r="Q72" s="685"/>
      <c r="R72" s="685"/>
      <c r="S72" s="685"/>
    </row>
    <row r="73" spans="2:19" ht="15" customHeight="1" x14ac:dyDescent="0.35">
      <c r="B73" s="190"/>
      <c r="C73" s="190"/>
      <c r="D73" s="190"/>
      <c r="E73" s="190"/>
      <c r="F73" s="190"/>
      <c r="G73" s="190"/>
      <c r="H73" s="190"/>
      <c r="I73" s="190"/>
      <c r="J73" s="190"/>
      <c r="K73" s="190"/>
      <c r="L73" s="190"/>
      <c r="M73" s="190"/>
      <c r="N73" s="190"/>
      <c r="O73" s="190"/>
      <c r="P73" s="190"/>
      <c r="Q73" s="190"/>
      <c r="R73" s="190"/>
      <c r="S73" s="190"/>
    </row>
    <row r="74" spans="2:19" ht="32.15" customHeight="1" x14ac:dyDescent="0.4">
      <c r="B74" s="50"/>
      <c r="C74" s="50"/>
      <c r="D74" s="199"/>
      <c r="E74" s="191" t="s">
        <v>565</v>
      </c>
      <c r="F74" s="181"/>
      <c r="G74" s="191" t="s">
        <v>566</v>
      </c>
      <c r="H74" s="191"/>
      <c r="I74" s="191" t="s">
        <v>567</v>
      </c>
      <c r="J74" s="217"/>
      <c r="K74" s="181" t="s">
        <v>568</v>
      </c>
      <c r="L74" s="181"/>
      <c r="M74" s="181" t="s">
        <v>569</v>
      </c>
      <c r="N74" s="181"/>
      <c r="O74" s="181" t="s">
        <v>375</v>
      </c>
      <c r="P74" s="181"/>
      <c r="Q74" s="181" t="s">
        <v>56</v>
      </c>
      <c r="R74" s="218"/>
      <c r="S74" s="181" t="s">
        <v>18</v>
      </c>
    </row>
    <row r="75" spans="2:19" ht="25" customHeight="1" x14ac:dyDescent="0.4">
      <c r="B75" s="50"/>
      <c r="C75" s="50"/>
      <c r="D75" s="215"/>
      <c r="E75" s="193"/>
      <c r="F75" s="194"/>
      <c r="G75" s="193"/>
      <c r="H75" s="118"/>
      <c r="I75" s="193"/>
      <c r="J75" s="118"/>
      <c r="K75" s="193"/>
      <c r="L75" s="118"/>
      <c r="M75" s="193"/>
      <c r="N75" s="216"/>
      <c r="O75" s="193"/>
      <c r="P75" s="118"/>
      <c r="Q75" s="195"/>
      <c r="R75" s="196"/>
      <c r="S75" s="197" t="s">
        <v>770</v>
      </c>
    </row>
    <row r="76" spans="2:19" ht="25" customHeight="1" x14ac:dyDescent="0.35">
      <c r="B76" s="47"/>
      <c r="C76" s="47"/>
      <c r="D76" s="40"/>
      <c r="E76" s="193"/>
      <c r="F76" s="194"/>
      <c r="G76" s="193"/>
      <c r="H76" s="118"/>
      <c r="I76" s="193"/>
      <c r="J76" s="118"/>
      <c r="K76" s="193"/>
      <c r="L76" s="118"/>
      <c r="M76" s="193"/>
      <c r="N76" s="216"/>
      <c r="O76" s="193"/>
      <c r="P76" s="118"/>
      <c r="Q76" s="195"/>
      <c r="R76" s="196"/>
      <c r="S76" s="197" t="s">
        <v>770</v>
      </c>
    </row>
    <row r="77" spans="2:19" ht="25" customHeight="1" x14ac:dyDescent="0.35">
      <c r="B77" s="50"/>
      <c r="C77" s="50"/>
      <c r="D77" s="40"/>
      <c r="E77" s="193"/>
      <c r="F77" s="194"/>
      <c r="G77" s="193"/>
      <c r="H77" s="118"/>
      <c r="I77" s="193"/>
      <c r="J77" s="118"/>
      <c r="K77" s="193"/>
      <c r="L77" s="118"/>
      <c r="M77" s="193"/>
      <c r="N77" s="216"/>
      <c r="O77" s="193"/>
      <c r="P77" s="118"/>
      <c r="Q77" s="195"/>
      <c r="R77" s="196"/>
      <c r="S77" s="197" t="s">
        <v>770</v>
      </c>
    </row>
    <row r="78" spans="2:19" ht="25" customHeight="1" x14ac:dyDescent="0.35">
      <c r="B78" s="50"/>
      <c r="C78" s="50"/>
      <c r="D78" s="50"/>
      <c r="E78" s="193"/>
      <c r="F78" s="194"/>
      <c r="G78" s="193"/>
      <c r="H78" s="118"/>
      <c r="I78" s="193"/>
      <c r="J78" s="118"/>
      <c r="K78" s="193"/>
      <c r="L78" s="118"/>
      <c r="M78" s="193"/>
      <c r="N78" s="216"/>
      <c r="O78" s="193"/>
      <c r="P78" s="118"/>
      <c r="Q78" s="201"/>
      <c r="R78" s="196"/>
      <c r="S78" s="197" t="s">
        <v>770</v>
      </c>
    </row>
    <row r="79" spans="2:19" ht="20.149999999999999" customHeight="1" x14ac:dyDescent="0.4">
      <c r="B79" s="202"/>
      <c r="C79" s="203"/>
      <c r="D79" s="199"/>
      <c r="E79" s="194"/>
      <c r="F79" s="194"/>
      <c r="G79" s="194"/>
      <c r="H79" s="194"/>
      <c r="I79" s="204"/>
      <c r="J79" s="204"/>
      <c r="K79" s="204"/>
      <c r="L79" s="204"/>
      <c r="M79" s="204"/>
      <c r="N79" s="204"/>
      <c r="O79" s="40"/>
      <c r="P79" s="40"/>
      <c r="Q79" s="40"/>
    </row>
    <row r="80" spans="2:19" ht="25" customHeight="1" x14ac:dyDescent="0.35">
      <c r="B80" s="685" t="s">
        <v>779</v>
      </c>
      <c r="C80" s="685"/>
      <c r="D80" s="685"/>
      <c r="E80" s="685"/>
      <c r="F80" s="685"/>
      <c r="G80" s="685"/>
      <c r="H80" s="685"/>
      <c r="I80" s="685"/>
      <c r="J80" s="685"/>
      <c r="K80" s="685"/>
      <c r="L80" s="685"/>
      <c r="M80" s="685"/>
      <c r="N80" s="685"/>
      <c r="O80" s="685"/>
      <c r="P80" s="685"/>
      <c r="Q80" s="685"/>
      <c r="R80" s="685"/>
      <c r="S80" s="685"/>
    </row>
    <row r="81" spans="2:19" ht="15" customHeight="1" x14ac:dyDescent="0.35">
      <c r="B81" s="190"/>
      <c r="C81" s="190"/>
      <c r="D81" s="190"/>
      <c r="E81" s="190"/>
      <c r="F81" s="190"/>
      <c r="G81" s="190"/>
      <c r="H81" s="190"/>
      <c r="I81" s="190"/>
      <c r="J81" s="190"/>
      <c r="K81" s="190"/>
      <c r="L81" s="190"/>
      <c r="M81" s="190"/>
      <c r="N81" s="190"/>
      <c r="O81" s="190"/>
      <c r="P81" s="190"/>
      <c r="Q81" s="190"/>
      <c r="R81" s="190"/>
      <c r="S81" s="190"/>
    </row>
    <row r="82" spans="2:19" ht="32.15" customHeight="1" x14ac:dyDescent="0.4">
      <c r="B82" s="50"/>
      <c r="C82" s="50"/>
      <c r="D82" s="199"/>
      <c r="E82" s="191" t="s">
        <v>565</v>
      </c>
      <c r="F82" s="181"/>
      <c r="G82" s="191" t="s">
        <v>566</v>
      </c>
      <c r="H82" s="191"/>
      <c r="I82" s="191" t="s">
        <v>567</v>
      </c>
      <c r="J82" s="217"/>
      <c r="K82" s="181" t="s">
        <v>568</v>
      </c>
      <c r="L82" s="181"/>
      <c r="M82" s="181" t="s">
        <v>569</v>
      </c>
      <c r="N82" s="181"/>
      <c r="O82" s="181" t="s">
        <v>375</v>
      </c>
      <c r="P82" s="181"/>
      <c r="Q82" s="181" t="s">
        <v>56</v>
      </c>
      <c r="R82" s="218"/>
      <c r="S82" s="181" t="s">
        <v>18</v>
      </c>
    </row>
    <row r="83" spans="2:19" ht="25" customHeight="1" x14ac:dyDescent="0.4">
      <c r="B83" s="50"/>
      <c r="C83" s="50"/>
      <c r="D83" s="215"/>
      <c r="E83" s="193"/>
      <c r="F83" s="194"/>
      <c r="G83" s="193"/>
      <c r="H83" s="118"/>
      <c r="I83" s="193"/>
      <c r="J83" s="118"/>
      <c r="K83" s="193"/>
      <c r="L83" s="118"/>
      <c r="M83" s="193"/>
      <c r="N83" s="216"/>
      <c r="O83" s="193"/>
      <c r="P83" s="118"/>
      <c r="Q83" s="195"/>
      <c r="R83" s="196"/>
      <c r="S83" s="197" t="s">
        <v>770</v>
      </c>
    </row>
    <row r="84" spans="2:19" ht="25" customHeight="1" x14ac:dyDescent="0.35">
      <c r="B84" s="47"/>
      <c r="C84" s="47"/>
      <c r="D84" s="40"/>
      <c r="E84" s="193"/>
      <c r="F84" s="194"/>
      <c r="G84" s="193"/>
      <c r="H84" s="118"/>
      <c r="I84" s="193"/>
      <c r="J84" s="118"/>
      <c r="K84" s="193"/>
      <c r="L84" s="118"/>
      <c r="M84" s="193"/>
      <c r="N84" s="216"/>
      <c r="O84" s="193"/>
      <c r="P84" s="118"/>
      <c r="Q84" s="195"/>
      <c r="R84" s="196"/>
      <c r="S84" s="197" t="s">
        <v>770</v>
      </c>
    </row>
    <row r="85" spans="2:19" ht="25" customHeight="1" x14ac:dyDescent="0.35">
      <c r="B85" s="50"/>
      <c r="C85" s="50"/>
      <c r="D85" s="40"/>
      <c r="E85" s="193"/>
      <c r="F85" s="194"/>
      <c r="G85" s="193"/>
      <c r="H85" s="118"/>
      <c r="I85" s="193"/>
      <c r="J85" s="118"/>
      <c r="K85" s="193"/>
      <c r="L85" s="118"/>
      <c r="M85" s="193"/>
      <c r="N85" s="216"/>
      <c r="O85" s="193"/>
      <c r="P85" s="118"/>
      <c r="Q85" s="195"/>
      <c r="R85" s="196"/>
      <c r="S85" s="197" t="s">
        <v>770</v>
      </c>
    </row>
    <row r="86" spans="2:19" ht="25" customHeight="1" x14ac:dyDescent="0.35">
      <c r="B86" s="50"/>
      <c r="C86" s="50"/>
      <c r="D86" s="50"/>
      <c r="E86" s="193"/>
      <c r="F86" s="194"/>
      <c r="G86" s="193"/>
      <c r="H86" s="118"/>
      <c r="I86" s="193"/>
      <c r="J86" s="118"/>
      <c r="K86" s="193"/>
      <c r="L86" s="118"/>
      <c r="M86" s="193"/>
      <c r="N86" s="216"/>
      <c r="O86" s="193"/>
      <c r="P86" s="118"/>
      <c r="Q86" s="201"/>
      <c r="R86" s="196"/>
      <c r="S86" s="197" t="s">
        <v>770</v>
      </c>
    </row>
    <row r="87" spans="2:19" ht="20.149999999999999" customHeight="1" x14ac:dyDescent="0.4">
      <c r="B87" s="202"/>
      <c r="C87" s="203"/>
      <c r="D87" s="199"/>
      <c r="E87" s="40"/>
      <c r="F87" s="40"/>
      <c r="G87" s="40"/>
      <c r="H87" s="40"/>
      <c r="I87" s="204"/>
      <c r="J87" s="204"/>
      <c r="K87" s="204"/>
      <c r="L87" s="204"/>
      <c r="M87" s="204"/>
      <c r="N87" s="204"/>
      <c r="O87" s="40"/>
      <c r="P87" s="40"/>
      <c r="Q87" s="40"/>
    </row>
    <row r="88" spans="2:19" ht="25" customHeight="1" x14ac:dyDescent="0.35">
      <c r="B88" s="685" t="s">
        <v>780</v>
      </c>
      <c r="C88" s="685"/>
      <c r="D88" s="685"/>
      <c r="E88" s="685"/>
      <c r="F88" s="685"/>
      <c r="G88" s="685"/>
      <c r="H88" s="685"/>
      <c r="I88" s="685"/>
      <c r="J88" s="685"/>
      <c r="K88" s="685"/>
      <c r="L88" s="685"/>
      <c r="M88" s="685"/>
      <c r="N88" s="685"/>
      <c r="O88" s="685"/>
      <c r="P88" s="685"/>
      <c r="Q88" s="685"/>
      <c r="R88" s="685"/>
      <c r="S88" s="685"/>
    </row>
    <row r="89" spans="2:19" ht="15" customHeight="1" x14ac:dyDescent="0.35">
      <c r="B89" s="190"/>
      <c r="C89" s="190"/>
      <c r="D89" s="190"/>
      <c r="E89" s="190"/>
      <c r="F89" s="190"/>
      <c r="G89" s="190"/>
      <c r="H89" s="190"/>
      <c r="I89" s="190"/>
      <c r="J89" s="190"/>
      <c r="K89" s="190"/>
      <c r="L89" s="190"/>
      <c r="M89" s="190"/>
      <c r="N89" s="190"/>
      <c r="O89" s="190"/>
      <c r="P89" s="190"/>
      <c r="Q89" s="190"/>
      <c r="R89" s="190"/>
      <c r="S89" s="190"/>
    </row>
    <row r="90" spans="2:19" ht="32.15" customHeight="1" x14ac:dyDescent="0.4">
      <c r="B90" s="50"/>
      <c r="C90" s="50"/>
      <c r="D90" s="199"/>
      <c r="E90" s="211" t="s">
        <v>565</v>
      </c>
      <c r="F90" s="212"/>
      <c r="G90" s="211" t="s">
        <v>566</v>
      </c>
      <c r="H90" s="211"/>
      <c r="I90" s="211" t="s">
        <v>567</v>
      </c>
      <c r="J90" s="213"/>
      <c r="K90" s="181" t="s">
        <v>568</v>
      </c>
      <c r="L90" s="214"/>
      <c r="M90" s="688" t="s">
        <v>375</v>
      </c>
      <c r="N90" s="688"/>
      <c r="O90" s="688"/>
      <c r="P90" s="214"/>
      <c r="Q90" s="214" t="s">
        <v>56</v>
      </c>
      <c r="R90" s="196"/>
      <c r="S90" s="214" t="s">
        <v>18</v>
      </c>
    </row>
    <row r="91" spans="2:19" ht="25" customHeight="1" x14ac:dyDescent="0.4">
      <c r="B91" s="50"/>
      <c r="C91" s="50"/>
      <c r="D91" s="215"/>
      <c r="E91" s="193"/>
      <c r="F91" s="194"/>
      <c r="G91" s="193"/>
      <c r="H91" s="118"/>
      <c r="I91" s="193"/>
      <c r="J91" s="118"/>
      <c r="K91" s="193"/>
      <c r="L91" s="118"/>
      <c r="M91" s="689"/>
      <c r="N91" s="689"/>
      <c r="O91" s="689"/>
      <c r="P91" s="118"/>
      <c r="Q91" s="195"/>
      <c r="R91" s="196"/>
      <c r="S91" s="197" t="s">
        <v>770</v>
      </c>
    </row>
    <row r="92" spans="2:19" ht="25" customHeight="1" x14ac:dyDescent="0.35">
      <c r="B92" s="47"/>
      <c r="C92" s="47"/>
      <c r="D92" s="40"/>
      <c r="E92" s="193"/>
      <c r="F92" s="194"/>
      <c r="G92" s="193"/>
      <c r="H92" s="118"/>
      <c r="I92" s="193"/>
      <c r="J92" s="118"/>
      <c r="K92" s="193"/>
      <c r="L92" s="118"/>
      <c r="M92" s="689"/>
      <c r="N92" s="689"/>
      <c r="O92" s="689"/>
      <c r="P92" s="118"/>
      <c r="Q92" s="195"/>
      <c r="R92" s="196"/>
      <c r="S92" s="197" t="s">
        <v>770</v>
      </c>
    </row>
    <row r="93" spans="2:19" ht="25" customHeight="1" x14ac:dyDescent="0.35">
      <c r="B93" s="50"/>
      <c r="C93" s="50"/>
      <c r="D93" s="40"/>
      <c r="E93" s="193"/>
      <c r="F93" s="194"/>
      <c r="G93" s="193"/>
      <c r="H93" s="118"/>
      <c r="I93" s="193"/>
      <c r="J93" s="118"/>
      <c r="K93" s="193"/>
      <c r="L93" s="118"/>
      <c r="M93" s="689"/>
      <c r="N93" s="689"/>
      <c r="O93" s="689"/>
      <c r="P93" s="118"/>
      <c r="Q93" s="195"/>
      <c r="R93" s="196"/>
      <c r="S93" s="197" t="s">
        <v>770</v>
      </c>
    </row>
    <row r="94" spans="2:19" ht="25" customHeight="1" x14ac:dyDescent="0.35">
      <c r="B94" s="50"/>
      <c r="C94" s="50"/>
      <c r="D94" s="50"/>
      <c r="E94" s="193"/>
      <c r="F94" s="194"/>
      <c r="G94" s="193"/>
      <c r="H94" s="118"/>
      <c r="I94" s="193"/>
      <c r="J94" s="118"/>
      <c r="K94" s="193"/>
      <c r="L94" s="118"/>
      <c r="M94" s="689"/>
      <c r="N94" s="689"/>
      <c r="O94" s="689"/>
      <c r="P94" s="118"/>
      <c r="Q94" s="201"/>
      <c r="R94" s="196"/>
      <c r="S94" s="197" t="s">
        <v>770</v>
      </c>
    </row>
    <row r="95" spans="2:19" ht="20.149999999999999" customHeight="1" x14ac:dyDescent="0.35">
      <c r="B95" s="50"/>
      <c r="C95" s="50"/>
      <c r="D95" s="50"/>
      <c r="E95" s="194"/>
      <c r="F95" s="194"/>
      <c r="G95" s="121"/>
      <c r="H95" s="121"/>
      <c r="I95" s="121"/>
      <c r="J95" s="121"/>
      <c r="K95" s="121"/>
      <c r="L95" s="121"/>
      <c r="M95" s="121"/>
      <c r="N95" s="121"/>
      <c r="O95" s="121"/>
      <c r="P95" s="121"/>
      <c r="Q95" s="219"/>
      <c r="S95" s="220"/>
    </row>
    <row r="96" spans="2:19" ht="25" customHeight="1" x14ac:dyDescent="0.35">
      <c r="B96" s="685" t="s">
        <v>781</v>
      </c>
      <c r="C96" s="685"/>
      <c r="D96" s="685"/>
      <c r="E96" s="685"/>
      <c r="F96" s="685"/>
      <c r="G96" s="685"/>
      <c r="H96" s="685"/>
      <c r="I96" s="685"/>
      <c r="J96" s="685"/>
      <c r="K96" s="685"/>
      <c r="L96" s="685"/>
      <c r="M96" s="685"/>
      <c r="N96" s="685"/>
      <c r="O96" s="685"/>
      <c r="P96" s="685"/>
      <c r="Q96" s="685"/>
      <c r="R96" s="685"/>
      <c r="S96" s="685"/>
    </row>
    <row r="97" spans="2:19" ht="15" customHeight="1" x14ac:dyDescent="0.35">
      <c r="B97" s="190"/>
      <c r="C97" s="190"/>
      <c r="D97" s="190"/>
      <c r="E97" s="190"/>
      <c r="F97" s="190"/>
      <c r="G97" s="190"/>
      <c r="H97" s="190"/>
      <c r="I97" s="190"/>
      <c r="J97" s="190"/>
      <c r="K97" s="190"/>
      <c r="L97" s="190"/>
      <c r="M97" s="190"/>
      <c r="N97" s="190"/>
      <c r="O97" s="190"/>
      <c r="P97" s="190"/>
      <c r="Q97" s="190"/>
      <c r="R97" s="190"/>
      <c r="S97" s="190"/>
    </row>
    <row r="98" spans="2:19" ht="32.15" customHeight="1" x14ac:dyDescent="0.4">
      <c r="B98" s="50"/>
      <c r="C98" s="50"/>
      <c r="D98" s="199"/>
      <c r="E98" s="211" t="s">
        <v>565</v>
      </c>
      <c r="F98" s="212"/>
      <c r="G98" s="211" t="s">
        <v>566</v>
      </c>
      <c r="H98" s="211"/>
      <c r="I98" s="211" t="s">
        <v>567</v>
      </c>
      <c r="J98" s="213"/>
      <c r="K98" s="181" t="s">
        <v>568</v>
      </c>
      <c r="L98" s="214"/>
      <c r="M98" s="688" t="s">
        <v>375</v>
      </c>
      <c r="N98" s="688"/>
      <c r="O98" s="688"/>
      <c r="P98" s="214"/>
      <c r="Q98" s="214" t="s">
        <v>56</v>
      </c>
      <c r="R98" s="196"/>
      <c r="S98" s="214" t="s">
        <v>18</v>
      </c>
    </row>
    <row r="99" spans="2:19" ht="25" customHeight="1" x14ac:dyDescent="0.4">
      <c r="B99" s="50"/>
      <c r="C99" s="50"/>
      <c r="D99" s="215"/>
      <c r="E99" s="193"/>
      <c r="F99" s="194"/>
      <c r="G99" s="193"/>
      <c r="H99" s="118"/>
      <c r="I99" s="193"/>
      <c r="J99" s="118"/>
      <c r="K99" s="193"/>
      <c r="L99" s="118"/>
      <c r="M99" s="689"/>
      <c r="N99" s="689"/>
      <c r="O99" s="689"/>
      <c r="P99" s="118"/>
      <c r="Q99" s="195"/>
      <c r="R99" s="196"/>
      <c r="S99" s="197" t="s">
        <v>770</v>
      </c>
    </row>
    <row r="100" spans="2:19" ht="25" customHeight="1" x14ac:dyDescent="0.35">
      <c r="B100" s="47"/>
      <c r="C100" s="47"/>
      <c r="D100" s="40"/>
      <c r="E100" s="193"/>
      <c r="F100" s="194"/>
      <c r="G100" s="193"/>
      <c r="H100" s="118"/>
      <c r="I100" s="193"/>
      <c r="J100" s="118"/>
      <c r="K100" s="193"/>
      <c r="L100" s="118"/>
      <c r="M100" s="690"/>
      <c r="N100" s="690"/>
      <c r="O100" s="690"/>
      <c r="P100" s="118"/>
      <c r="Q100" s="195"/>
      <c r="R100" s="196"/>
      <c r="S100" s="197" t="s">
        <v>770</v>
      </c>
    </row>
    <row r="101" spans="2:19" ht="25" customHeight="1" x14ac:dyDescent="0.35">
      <c r="B101" s="50"/>
      <c r="C101" s="50"/>
      <c r="D101" s="40"/>
      <c r="E101" s="193"/>
      <c r="F101" s="194"/>
      <c r="G101" s="193"/>
      <c r="H101" s="118"/>
      <c r="I101" s="193"/>
      <c r="J101" s="118"/>
      <c r="K101" s="193"/>
      <c r="L101" s="118"/>
      <c r="M101" s="690"/>
      <c r="N101" s="690"/>
      <c r="O101" s="690"/>
      <c r="P101" s="118"/>
      <c r="Q101" s="195"/>
      <c r="R101" s="196"/>
      <c r="S101" s="197" t="s">
        <v>770</v>
      </c>
    </row>
    <row r="102" spans="2:19" ht="25" customHeight="1" x14ac:dyDescent="0.35">
      <c r="B102" s="50"/>
      <c r="C102" s="50"/>
      <c r="D102" s="50"/>
      <c r="E102" s="193"/>
      <c r="F102" s="194"/>
      <c r="G102" s="193"/>
      <c r="H102" s="118"/>
      <c r="I102" s="193"/>
      <c r="J102" s="118"/>
      <c r="K102" s="193"/>
      <c r="L102" s="118"/>
      <c r="M102" s="690"/>
      <c r="N102" s="690"/>
      <c r="O102" s="690"/>
      <c r="P102" s="118"/>
      <c r="Q102" s="195"/>
      <c r="R102" s="196"/>
      <c r="S102" s="197" t="s">
        <v>770</v>
      </c>
    </row>
    <row r="103" spans="2:19" ht="20.149999999999999" customHeight="1" x14ac:dyDescent="0.35">
      <c r="B103" s="50"/>
      <c r="C103" s="50"/>
      <c r="D103" s="50"/>
      <c r="E103" s="194"/>
      <c r="F103" s="194"/>
      <c r="G103" s="121"/>
      <c r="H103" s="121"/>
      <c r="I103" s="121"/>
      <c r="J103" s="121"/>
      <c r="K103" s="121"/>
      <c r="L103" s="121"/>
      <c r="M103" s="121"/>
      <c r="N103" s="121"/>
      <c r="O103" s="121"/>
      <c r="P103" s="121"/>
      <c r="Q103" s="219"/>
      <c r="S103" s="220"/>
    </row>
    <row r="104" spans="2:19" ht="25" customHeight="1" x14ac:dyDescent="0.35">
      <c r="B104" s="685" t="s">
        <v>782</v>
      </c>
      <c r="C104" s="685"/>
      <c r="D104" s="685"/>
      <c r="E104" s="685"/>
      <c r="F104" s="685"/>
      <c r="G104" s="685"/>
      <c r="H104" s="685"/>
      <c r="I104" s="685"/>
      <c r="J104" s="685"/>
      <c r="K104" s="685"/>
      <c r="L104" s="685"/>
      <c r="M104" s="685"/>
      <c r="N104" s="685"/>
      <c r="O104" s="685"/>
      <c r="P104" s="685"/>
      <c r="Q104" s="685"/>
      <c r="R104" s="685"/>
      <c r="S104" s="685"/>
    </row>
    <row r="105" spans="2:19" ht="15" customHeight="1" x14ac:dyDescent="0.35">
      <c r="B105" s="190"/>
      <c r="C105" s="190"/>
      <c r="D105" s="190"/>
      <c r="E105" s="190"/>
      <c r="F105" s="190"/>
      <c r="G105" s="190"/>
      <c r="H105" s="190"/>
      <c r="I105" s="190"/>
      <c r="J105" s="190"/>
      <c r="K105" s="190"/>
      <c r="L105" s="190"/>
      <c r="M105" s="190"/>
      <c r="N105" s="190"/>
      <c r="O105" s="190"/>
      <c r="P105" s="190"/>
      <c r="Q105" s="190"/>
      <c r="R105" s="190"/>
      <c r="S105" s="190"/>
    </row>
    <row r="106" spans="2:19" ht="30" customHeight="1" x14ac:dyDescent="0.4">
      <c r="B106" s="50"/>
      <c r="C106" s="50"/>
      <c r="D106" s="199"/>
      <c r="E106" s="191" t="s">
        <v>565</v>
      </c>
      <c r="F106" s="181"/>
      <c r="G106" s="191" t="s">
        <v>566</v>
      </c>
      <c r="H106" s="191"/>
      <c r="I106" s="191" t="s">
        <v>567</v>
      </c>
      <c r="J106" s="217"/>
      <c r="K106" s="181" t="s">
        <v>568</v>
      </c>
      <c r="L106" s="181"/>
      <c r="M106" s="181" t="s">
        <v>569</v>
      </c>
      <c r="N106" s="181"/>
      <c r="O106" s="181" t="s">
        <v>375</v>
      </c>
      <c r="P106" s="181"/>
      <c r="Q106" s="181" t="s">
        <v>56</v>
      </c>
      <c r="R106" s="218"/>
      <c r="S106" s="181" t="s">
        <v>18</v>
      </c>
    </row>
    <row r="107" spans="2:19" ht="25" customHeight="1" x14ac:dyDescent="0.4">
      <c r="B107" s="50"/>
      <c r="C107" s="50"/>
      <c r="D107" s="215"/>
      <c r="E107" s="193"/>
      <c r="F107" s="194"/>
      <c r="G107" s="193"/>
      <c r="H107" s="118"/>
      <c r="I107" s="193"/>
      <c r="J107" s="118"/>
      <c r="K107" s="193"/>
      <c r="L107" s="118"/>
      <c r="M107" s="193"/>
      <c r="N107" s="216"/>
      <c r="O107" s="193"/>
      <c r="P107" s="118"/>
      <c r="Q107" s="195"/>
      <c r="R107" s="196"/>
      <c r="S107" s="197" t="s">
        <v>770</v>
      </c>
    </row>
    <row r="108" spans="2:19" ht="25" customHeight="1" x14ac:dyDescent="0.35">
      <c r="B108" s="47"/>
      <c r="C108" s="47"/>
      <c r="D108" s="40"/>
      <c r="E108" s="193"/>
      <c r="F108" s="194"/>
      <c r="G108" s="193"/>
      <c r="H108" s="118"/>
      <c r="I108" s="193"/>
      <c r="J108" s="118"/>
      <c r="K108" s="193"/>
      <c r="L108" s="118"/>
      <c r="M108" s="193"/>
      <c r="N108" s="216"/>
      <c r="O108" s="193"/>
      <c r="P108" s="118"/>
      <c r="Q108" s="195"/>
      <c r="R108" s="196"/>
      <c r="S108" s="197" t="s">
        <v>770</v>
      </c>
    </row>
    <row r="109" spans="2:19" ht="25" customHeight="1" x14ac:dyDescent="0.35">
      <c r="B109" s="50"/>
      <c r="C109" s="50"/>
      <c r="D109" s="40"/>
      <c r="E109" s="193"/>
      <c r="F109" s="194"/>
      <c r="G109" s="193"/>
      <c r="H109" s="118"/>
      <c r="I109" s="193"/>
      <c r="J109" s="118"/>
      <c r="K109" s="193"/>
      <c r="L109" s="118"/>
      <c r="M109" s="193"/>
      <c r="N109" s="216"/>
      <c r="O109" s="193"/>
      <c r="P109" s="118"/>
      <c r="Q109" s="195"/>
      <c r="R109" s="196"/>
      <c r="S109" s="197" t="s">
        <v>770</v>
      </c>
    </row>
    <row r="110" spans="2:19" ht="25" customHeight="1" x14ac:dyDescent="0.35">
      <c r="B110" s="50"/>
      <c r="C110" s="50"/>
      <c r="D110" s="50"/>
      <c r="E110" s="193"/>
      <c r="F110" s="194"/>
      <c r="G110" s="193"/>
      <c r="H110" s="118"/>
      <c r="I110" s="193"/>
      <c r="J110" s="118"/>
      <c r="K110" s="193"/>
      <c r="L110" s="118"/>
      <c r="M110" s="193"/>
      <c r="N110" s="216"/>
      <c r="O110" s="193"/>
      <c r="P110" s="118"/>
      <c r="Q110" s="201"/>
      <c r="R110" s="196"/>
      <c r="S110" s="197" t="s">
        <v>770</v>
      </c>
    </row>
    <row r="111" spans="2:19" ht="20.149999999999999" customHeight="1" x14ac:dyDescent="0.35">
      <c r="B111" s="50"/>
      <c r="C111" s="50"/>
      <c r="D111" s="50"/>
      <c r="E111" s="194"/>
      <c r="F111" s="194"/>
      <c r="G111" s="121"/>
      <c r="H111" s="121"/>
      <c r="I111" s="121"/>
      <c r="J111" s="121"/>
      <c r="K111" s="121"/>
      <c r="L111" s="121"/>
      <c r="M111" s="121"/>
      <c r="N111" s="121"/>
      <c r="O111" s="121"/>
      <c r="P111" s="121"/>
      <c r="Q111" s="219"/>
      <c r="S111" s="220"/>
    </row>
    <row r="112" spans="2:19" ht="25" customHeight="1" x14ac:dyDescent="0.35">
      <c r="B112" s="685" t="s">
        <v>783</v>
      </c>
      <c r="C112" s="685"/>
      <c r="D112" s="685"/>
      <c r="E112" s="685"/>
      <c r="F112" s="685"/>
      <c r="G112" s="685"/>
      <c r="H112" s="685"/>
      <c r="I112" s="685"/>
      <c r="J112" s="685"/>
      <c r="K112" s="685"/>
      <c r="L112" s="685"/>
      <c r="M112" s="685"/>
      <c r="N112" s="685"/>
      <c r="O112" s="685"/>
      <c r="P112" s="685"/>
      <c r="Q112" s="685"/>
      <c r="R112" s="685"/>
      <c r="S112" s="685"/>
    </row>
    <row r="113" spans="2:19" ht="15" customHeight="1" x14ac:dyDescent="0.35">
      <c r="B113" s="190"/>
      <c r="C113" s="190"/>
      <c r="D113" s="190"/>
      <c r="E113" s="190"/>
      <c r="F113" s="190"/>
      <c r="G113" s="190"/>
      <c r="H113" s="190"/>
      <c r="I113" s="190"/>
      <c r="J113" s="190"/>
      <c r="K113" s="190"/>
      <c r="L113" s="190"/>
      <c r="M113" s="190"/>
      <c r="N113" s="190"/>
      <c r="O113" s="190"/>
      <c r="P113" s="190"/>
      <c r="Q113" s="190"/>
      <c r="R113" s="190"/>
      <c r="S113" s="190"/>
    </row>
    <row r="114" spans="2:19" ht="30" customHeight="1" x14ac:dyDescent="0.4">
      <c r="B114" s="50"/>
      <c r="C114" s="50"/>
      <c r="D114" s="199"/>
      <c r="E114" s="191" t="s">
        <v>565</v>
      </c>
      <c r="F114" s="181"/>
      <c r="G114" s="191" t="s">
        <v>566</v>
      </c>
      <c r="H114" s="191"/>
      <c r="I114" s="191" t="s">
        <v>567</v>
      </c>
      <c r="J114" s="217"/>
      <c r="K114" s="181" t="s">
        <v>568</v>
      </c>
      <c r="L114" s="181"/>
      <c r="M114" s="181" t="s">
        <v>569</v>
      </c>
      <c r="N114" s="181"/>
      <c r="O114" s="181" t="s">
        <v>375</v>
      </c>
      <c r="P114" s="181"/>
      <c r="Q114" s="181" t="s">
        <v>56</v>
      </c>
      <c r="R114" s="218"/>
      <c r="S114" s="181" t="s">
        <v>18</v>
      </c>
    </row>
    <row r="115" spans="2:19" ht="25" customHeight="1" x14ac:dyDescent="0.4">
      <c r="B115" s="50"/>
      <c r="C115" s="50"/>
      <c r="D115" s="215"/>
      <c r="E115" s="193"/>
      <c r="F115" s="194"/>
      <c r="G115" s="193"/>
      <c r="H115" s="118"/>
      <c r="I115" s="193"/>
      <c r="J115" s="118"/>
      <c r="K115" s="193"/>
      <c r="L115" s="118"/>
      <c r="M115" s="193"/>
      <c r="N115" s="216"/>
      <c r="O115" s="193"/>
      <c r="P115" s="118"/>
      <c r="Q115" s="195"/>
      <c r="R115" s="196"/>
      <c r="S115" s="197" t="s">
        <v>770</v>
      </c>
    </row>
    <row r="116" spans="2:19" ht="25" customHeight="1" x14ac:dyDescent="0.35">
      <c r="B116" s="47"/>
      <c r="C116" s="47"/>
      <c r="D116" s="40"/>
      <c r="E116" s="193"/>
      <c r="F116" s="194"/>
      <c r="G116" s="193"/>
      <c r="H116" s="118"/>
      <c r="I116" s="193"/>
      <c r="J116" s="118"/>
      <c r="K116" s="193"/>
      <c r="L116" s="118"/>
      <c r="M116" s="193"/>
      <c r="N116" s="216"/>
      <c r="O116" s="193"/>
      <c r="P116" s="118"/>
      <c r="Q116" s="195"/>
      <c r="R116" s="196"/>
      <c r="S116" s="197" t="s">
        <v>770</v>
      </c>
    </row>
    <row r="117" spans="2:19" ht="25" customHeight="1" x14ac:dyDescent="0.35">
      <c r="B117" s="50"/>
      <c r="C117" s="50"/>
      <c r="D117" s="40"/>
      <c r="E117" s="193"/>
      <c r="F117" s="194"/>
      <c r="G117" s="193"/>
      <c r="H117" s="118"/>
      <c r="I117" s="193"/>
      <c r="J117" s="118"/>
      <c r="K117" s="193"/>
      <c r="L117" s="118"/>
      <c r="M117" s="193"/>
      <c r="N117" s="216"/>
      <c r="O117" s="193"/>
      <c r="P117" s="118"/>
      <c r="Q117" s="195"/>
      <c r="R117" s="196"/>
      <c r="S117" s="197" t="s">
        <v>770</v>
      </c>
    </row>
    <row r="118" spans="2:19" ht="25" customHeight="1" x14ac:dyDescent="0.35">
      <c r="B118" s="50"/>
      <c r="C118" s="50"/>
      <c r="D118" s="50"/>
      <c r="E118" s="193"/>
      <c r="F118" s="194"/>
      <c r="G118" s="193"/>
      <c r="H118" s="118"/>
      <c r="I118" s="193"/>
      <c r="J118" s="118"/>
      <c r="K118" s="193"/>
      <c r="L118" s="118"/>
      <c r="M118" s="193"/>
      <c r="N118" s="216"/>
      <c r="O118" s="193"/>
      <c r="P118" s="118"/>
      <c r="Q118" s="201"/>
      <c r="R118" s="196"/>
      <c r="S118" s="197" t="s">
        <v>770</v>
      </c>
    </row>
    <row r="119" spans="2:19" ht="20.149999999999999" customHeight="1" x14ac:dyDescent="0.35">
      <c r="B119" s="50"/>
      <c r="C119" s="50"/>
      <c r="D119" s="50"/>
      <c r="E119" s="194"/>
      <c r="F119" s="194"/>
      <c r="G119" s="121"/>
      <c r="H119" s="121"/>
      <c r="I119" s="121"/>
      <c r="J119" s="121"/>
      <c r="K119" s="121"/>
      <c r="L119" s="121"/>
      <c r="M119" s="121"/>
      <c r="N119" s="121"/>
      <c r="O119" s="121"/>
      <c r="P119" s="121"/>
      <c r="Q119" s="219"/>
      <c r="S119" s="220"/>
    </row>
    <row r="120" spans="2:19" ht="25" customHeight="1" x14ac:dyDescent="0.35">
      <c r="B120" s="685" t="s">
        <v>784</v>
      </c>
      <c r="C120" s="685"/>
      <c r="D120" s="685"/>
      <c r="E120" s="685"/>
      <c r="F120" s="685"/>
      <c r="G120" s="685"/>
      <c r="H120" s="685"/>
      <c r="I120" s="685"/>
      <c r="J120" s="685"/>
      <c r="K120" s="685"/>
      <c r="L120" s="685"/>
      <c r="M120" s="685"/>
      <c r="N120" s="685"/>
      <c r="O120" s="685"/>
      <c r="P120" s="685"/>
      <c r="Q120" s="685"/>
      <c r="R120" s="685"/>
      <c r="S120" s="685"/>
    </row>
    <row r="121" spans="2:19" ht="15" customHeight="1" x14ac:dyDescent="0.35">
      <c r="B121" s="190"/>
      <c r="C121" s="190"/>
      <c r="D121" s="190"/>
      <c r="E121" s="190"/>
      <c r="F121" s="190"/>
      <c r="G121" s="190"/>
      <c r="H121" s="190"/>
      <c r="I121" s="190"/>
      <c r="J121" s="190"/>
      <c r="K121" s="190"/>
      <c r="L121" s="190"/>
      <c r="M121" s="190"/>
      <c r="N121" s="190"/>
      <c r="O121" s="190"/>
      <c r="P121" s="190"/>
      <c r="Q121" s="190"/>
      <c r="R121" s="190"/>
      <c r="S121" s="190"/>
    </row>
    <row r="122" spans="2:19" ht="30" customHeight="1" x14ac:dyDescent="0.4">
      <c r="B122" s="50"/>
      <c r="C122" s="50"/>
      <c r="D122" s="199"/>
      <c r="E122" s="191" t="s">
        <v>565</v>
      </c>
      <c r="F122" s="181"/>
      <c r="G122" s="191" t="s">
        <v>566</v>
      </c>
      <c r="H122" s="191"/>
      <c r="I122" s="191" t="s">
        <v>567</v>
      </c>
      <c r="J122" s="217"/>
      <c r="K122" s="181" t="s">
        <v>568</v>
      </c>
      <c r="L122" s="181"/>
      <c r="M122" s="181" t="s">
        <v>569</v>
      </c>
      <c r="N122" s="181"/>
      <c r="O122" s="181" t="s">
        <v>375</v>
      </c>
      <c r="P122" s="181"/>
      <c r="Q122" s="181" t="s">
        <v>56</v>
      </c>
      <c r="R122" s="218"/>
      <c r="S122" s="181" t="s">
        <v>18</v>
      </c>
    </row>
    <row r="123" spans="2:19" ht="25" customHeight="1" x14ac:dyDescent="0.4">
      <c r="B123" s="50"/>
      <c r="C123" s="50"/>
      <c r="D123" s="215"/>
      <c r="E123" s="193"/>
      <c r="F123" s="194"/>
      <c r="G123" s="193"/>
      <c r="H123" s="118"/>
      <c r="I123" s="193"/>
      <c r="J123" s="118"/>
      <c r="K123" s="193"/>
      <c r="L123" s="118"/>
      <c r="M123" s="193"/>
      <c r="N123" s="216"/>
      <c r="O123" s="193"/>
      <c r="P123" s="118"/>
      <c r="Q123" s="195"/>
      <c r="R123" s="196"/>
      <c r="S123" s="197" t="s">
        <v>770</v>
      </c>
    </row>
    <row r="124" spans="2:19" ht="25" customHeight="1" x14ac:dyDescent="0.35">
      <c r="B124" s="47"/>
      <c r="C124" s="47"/>
      <c r="D124" s="40"/>
      <c r="E124" s="193"/>
      <c r="F124" s="194"/>
      <c r="G124" s="193"/>
      <c r="H124" s="118"/>
      <c r="I124" s="193"/>
      <c r="J124" s="118"/>
      <c r="K124" s="193"/>
      <c r="L124" s="118"/>
      <c r="M124" s="193"/>
      <c r="N124" s="216"/>
      <c r="O124" s="193"/>
      <c r="P124" s="118"/>
      <c r="Q124" s="195"/>
      <c r="R124" s="196"/>
      <c r="S124" s="197" t="s">
        <v>770</v>
      </c>
    </row>
    <row r="125" spans="2:19" ht="25" customHeight="1" x14ac:dyDescent="0.35">
      <c r="B125" s="50"/>
      <c r="C125" s="50"/>
      <c r="D125" s="40"/>
      <c r="E125" s="193"/>
      <c r="F125" s="194"/>
      <c r="G125" s="193"/>
      <c r="H125" s="118"/>
      <c r="I125" s="193"/>
      <c r="J125" s="118"/>
      <c r="K125" s="193"/>
      <c r="L125" s="118"/>
      <c r="M125" s="193"/>
      <c r="N125" s="216"/>
      <c r="O125" s="193"/>
      <c r="P125" s="118"/>
      <c r="Q125" s="195"/>
      <c r="R125" s="196"/>
      <c r="S125" s="197" t="s">
        <v>770</v>
      </c>
    </row>
    <row r="126" spans="2:19" ht="25" customHeight="1" x14ac:dyDescent="0.35">
      <c r="B126" s="50"/>
      <c r="C126" s="50"/>
      <c r="D126" s="50"/>
      <c r="E126" s="193"/>
      <c r="F126" s="194"/>
      <c r="G126" s="193"/>
      <c r="H126" s="118"/>
      <c r="I126" s="193"/>
      <c r="J126" s="118"/>
      <c r="K126" s="193"/>
      <c r="L126" s="118"/>
      <c r="M126" s="193"/>
      <c r="N126" s="216"/>
      <c r="O126" s="193"/>
      <c r="P126" s="118"/>
      <c r="Q126" s="201"/>
      <c r="R126" s="196"/>
      <c r="S126" s="197" t="s">
        <v>770</v>
      </c>
    </row>
    <row r="127" spans="2:19" ht="20.149999999999999" customHeight="1" x14ac:dyDescent="0.35">
      <c r="B127" s="50"/>
      <c r="C127" s="50"/>
      <c r="D127" s="50"/>
      <c r="E127" s="194"/>
      <c r="F127" s="194"/>
      <c r="G127" s="121"/>
      <c r="H127" s="121"/>
      <c r="I127" s="121"/>
      <c r="J127" s="121"/>
      <c r="K127" s="121"/>
      <c r="L127" s="121"/>
      <c r="M127" s="121"/>
      <c r="N127" s="121"/>
      <c r="O127" s="121"/>
      <c r="P127" s="121"/>
      <c r="Q127" s="219"/>
      <c r="S127" s="220"/>
    </row>
    <row r="128" spans="2:19" ht="25" customHeight="1" x14ac:dyDescent="0.35">
      <c r="B128" s="685" t="s">
        <v>785</v>
      </c>
      <c r="C128" s="685"/>
      <c r="D128" s="685"/>
      <c r="E128" s="685"/>
      <c r="F128" s="685"/>
      <c r="G128" s="685"/>
      <c r="H128" s="685"/>
      <c r="I128" s="685"/>
      <c r="J128" s="685"/>
      <c r="K128" s="685"/>
      <c r="L128" s="685"/>
      <c r="M128" s="685"/>
      <c r="N128" s="685"/>
      <c r="O128" s="685"/>
      <c r="P128" s="685"/>
      <c r="Q128" s="685"/>
      <c r="R128" s="685"/>
      <c r="S128" s="685"/>
    </row>
    <row r="129" spans="2:19" ht="15" customHeight="1" x14ac:dyDescent="0.35">
      <c r="B129" s="190"/>
      <c r="C129" s="190"/>
      <c r="D129" s="190"/>
      <c r="E129" s="190"/>
      <c r="F129" s="190"/>
      <c r="G129" s="190"/>
      <c r="H129" s="190"/>
      <c r="I129" s="190"/>
      <c r="J129" s="190"/>
      <c r="K129" s="190"/>
      <c r="L129" s="190"/>
      <c r="M129" s="190"/>
      <c r="N129" s="190"/>
      <c r="O129" s="190"/>
      <c r="P129" s="190"/>
      <c r="Q129" s="190"/>
      <c r="R129" s="190"/>
      <c r="S129" s="190"/>
    </row>
    <row r="130" spans="2:19" ht="30" customHeight="1" x14ac:dyDescent="0.4">
      <c r="B130" s="50"/>
      <c r="C130" s="50"/>
      <c r="D130" s="199"/>
      <c r="E130" s="191" t="s">
        <v>565</v>
      </c>
      <c r="F130" s="181"/>
      <c r="G130" s="191" t="s">
        <v>566</v>
      </c>
      <c r="H130" s="191"/>
      <c r="I130" s="191" t="s">
        <v>567</v>
      </c>
      <c r="J130" s="217"/>
      <c r="K130" s="181" t="s">
        <v>568</v>
      </c>
      <c r="L130" s="181"/>
      <c r="M130" s="181" t="s">
        <v>569</v>
      </c>
      <c r="N130" s="181"/>
      <c r="O130" s="181" t="s">
        <v>375</v>
      </c>
      <c r="P130" s="181"/>
      <c r="Q130" s="181" t="s">
        <v>56</v>
      </c>
      <c r="R130" s="218"/>
      <c r="S130" s="181" t="s">
        <v>18</v>
      </c>
    </row>
    <row r="131" spans="2:19" ht="25" customHeight="1" x14ac:dyDescent="0.4">
      <c r="B131" s="50"/>
      <c r="C131" s="50"/>
      <c r="D131" s="215"/>
      <c r="E131" s="193"/>
      <c r="F131" s="194"/>
      <c r="G131" s="193"/>
      <c r="H131" s="118"/>
      <c r="I131" s="193"/>
      <c r="J131" s="118"/>
      <c r="K131" s="193"/>
      <c r="L131" s="118"/>
      <c r="M131" s="193"/>
      <c r="N131" s="216"/>
      <c r="O131" s="193"/>
      <c r="P131" s="118"/>
      <c r="Q131" s="195"/>
      <c r="R131" s="196"/>
      <c r="S131" s="197" t="s">
        <v>770</v>
      </c>
    </row>
    <row r="132" spans="2:19" ht="25" customHeight="1" x14ac:dyDescent="0.35">
      <c r="B132" s="47"/>
      <c r="C132" s="47"/>
      <c r="D132" s="40"/>
      <c r="E132" s="193"/>
      <c r="F132" s="194"/>
      <c r="G132" s="193"/>
      <c r="H132" s="118"/>
      <c r="I132" s="193"/>
      <c r="J132" s="118"/>
      <c r="K132" s="193"/>
      <c r="L132" s="118"/>
      <c r="M132" s="193"/>
      <c r="N132" s="216"/>
      <c r="O132" s="193"/>
      <c r="P132" s="118"/>
      <c r="Q132" s="195"/>
      <c r="R132" s="196"/>
      <c r="S132" s="197" t="s">
        <v>770</v>
      </c>
    </row>
    <row r="133" spans="2:19" ht="25" customHeight="1" x14ac:dyDescent="0.35">
      <c r="B133" s="50"/>
      <c r="C133" s="50"/>
      <c r="D133" s="40"/>
      <c r="E133" s="193"/>
      <c r="F133" s="194"/>
      <c r="G133" s="193"/>
      <c r="H133" s="118"/>
      <c r="I133" s="193"/>
      <c r="J133" s="118"/>
      <c r="K133" s="193"/>
      <c r="L133" s="118"/>
      <c r="M133" s="193"/>
      <c r="N133" s="216"/>
      <c r="O133" s="193"/>
      <c r="P133" s="118"/>
      <c r="Q133" s="195"/>
      <c r="R133" s="196"/>
      <c r="S133" s="197" t="s">
        <v>770</v>
      </c>
    </row>
    <row r="134" spans="2:19" ht="25" customHeight="1" x14ac:dyDescent="0.35">
      <c r="B134" s="50"/>
      <c r="C134" s="50"/>
      <c r="D134" s="50"/>
      <c r="E134" s="193"/>
      <c r="F134" s="194"/>
      <c r="G134" s="193"/>
      <c r="H134" s="118"/>
      <c r="I134" s="193"/>
      <c r="J134" s="118"/>
      <c r="K134" s="193"/>
      <c r="L134" s="118"/>
      <c r="M134" s="193"/>
      <c r="N134" s="216"/>
      <c r="O134" s="193"/>
      <c r="P134" s="118"/>
      <c r="Q134" s="201"/>
      <c r="R134" s="196"/>
      <c r="S134" s="197" t="s">
        <v>770</v>
      </c>
    </row>
    <row r="135" spans="2:19" ht="19.399999999999999" customHeight="1" x14ac:dyDescent="0.35">
      <c r="B135" s="50"/>
      <c r="C135" s="50"/>
      <c r="D135" s="50"/>
      <c r="E135" s="194"/>
      <c r="F135" s="194"/>
      <c r="G135" s="121"/>
      <c r="H135" s="121"/>
      <c r="I135" s="121"/>
      <c r="J135" s="121"/>
      <c r="K135" s="121"/>
      <c r="L135" s="121"/>
      <c r="M135" s="121"/>
      <c r="N135" s="121"/>
      <c r="O135" s="121"/>
      <c r="P135" s="121"/>
      <c r="Q135" s="219"/>
      <c r="S135" s="220"/>
    </row>
    <row r="136" spans="2:19" ht="25" customHeight="1" x14ac:dyDescent="0.35">
      <c r="B136" s="685" t="s">
        <v>571</v>
      </c>
      <c r="C136" s="685"/>
      <c r="D136" s="685"/>
      <c r="E136" s="685"/>
      <c r="F136" s="685"/>
      <c r="G136" s="685"/>
      <c r="H136" s="685"/>
      <c r="I136" s="685"/>
      <c r="J136" s="685"/>
      <c r="K136" s="685"/>
      <c r="L136" s="685"/>
      <c r="M136" s="685"/>
      <c r="N136" s="685"/>
      <c r="O136" s="685"/>
      <c r="P136" s="685"/>
      <c r="Q136" s="685"/>
      <c r="R136" s="685"/>
      <c r="S136" s="685"/>
    </row>
    <row r="137" spans="2:19" ht="15" customHeight="1" x14ac:dyDescent="0.35">
      <c r="B137" s="190"/>
      <c r="C137" s="190"/>
      <c r="D137" s="190"/>
      <c r="E137" s="190"/>
      <c r="F137" s="190"/>
      <c r="G137" s="190"/>
      <c r="H137" s="190"/>
      <c r="I137" s="190"/>
      <c r="J137" s="190"/>
      <c r="K137" s="190"/>
      <c r="L137" s="190"/>
      <c r="M137" s="190"/>
      <c r="N137" s="190"/>
      <c r="O137" s="190"/>
      <c r="P137" s="190"/>
      <c r="Q137" s="190"/>
      <c r="R137" s="190"/>
      <c r="S137" s="190"/>
    </row>
    <row r="138" spans="2:19" ht="26.5" x14ac:dyDescent="0.35">
      <c r="B138" s="50"/>
      <c r="D138" s="211" t="s">
        <v>372</v>
      </c>
      <c r="E138" s="688" t="s">
        <v>572</v>
      </c>
      <c r="F138" s="688"/>
      <c r="G138" s="688"/>
      <c r="H138" s="118"/>
      <c r="I138" s="211" t="s">
        <v>61</v>
      </c>
      <c r="J138" s="118"/>
      <c r="K138" s="211" t="s">
        <v>566</v>
      </c>
      <c r="L138" s="118"/>
      <c r="M138" s="688" t="s">
        <v>375</v>
      </c>
      <c r="N138" s="688"/>
      <c r="O138" s="688"/>
      <c r="P138" s="214"/>
      <c r="Q138" s="214" t="s">
        <v>56</v>
      </c>
      <c r="R138" s="196"/>
      <c r="S138" s="214" t="s">
        <v>18</v>
      </c>
    </row>
    <row r="139" spans="2:19" ht="25" customHeight="1" x14ac:dyDescent="0.35">
      <c r="B139" s="50"/>
      <c r="D139" s="221" t="s">
        <v>573</v>
      </c>
      <c r="E139" s="691" t="s">
        <v>574</v>
      </c>
      <c r="F139" s="691"/>
      <c r="G139" s="691"/>
      <c r="H139" s="38"/>
      <c r="I139" s="222">
        <v>10</v>
      </c>
      <c r="J139" s="118"/>
      <c r="K139" s="193"/>
      <c r="L139" s="118"/>
      <c r="M139" s="686"/>
      <c r="N139" s="686"/>
      <c r="O139" s="686"/>
      <c r="P139" s="118"/>
      <c r="Q139" s="201"/>
      <c r="R139" s="196"/>
      <c r="S139" s="197" t="s">
        <v>770</v>
      </c>
    </row>
    <row r="140" spans="2:19" ht="25" customHeight="1" x14ac:dyDescent="0.35">
      <c r="B140" s="50"/>
      <c r="D140" s="221" t="s">
        <v>575</v>
      </c>
      <c r="E140" s="691" t="s">
        <v>576</v>
      </c>
      <c r="F140" s="691"/>
      <c r="G140" s="691"/>
      <c r="H140" s="38"/>
      <c r="I140" s="222">
        <v>20</v>
      </c>
      <c r="J140" s="118"/>
      <c r="K140" s="193"/>
      <c r="L140" s="118"/>
      <c r="M140" s="686"/>
      <c r="N140" s="686"/>
      <c r="O140" s="686"/>
      <c r="P140" s="118"/>
      <c r="Q140" s="201"/>
      <c r="R140" s="196"/>
      <c r="S140" s="197" t="s">
        <v>770</v>
      </c>
    </row>
    <row r="141" spans="2:19" ht="25" customHeight="1" x14ac:dyDescent="0.35">
      <c r="B141" s="50"/>
      <c r="D141" s="221" t="s">
        <v>577</v>
      </c>
      <c r="E141" s="691" t="s">
        <v>578</v>
      </c>
      <c r="F141" s="691"/>
      <c r="G141" s="691"/>
      <c r="H141" s="38"/>
      <c r="I141" s="222">
        <v>20</v>
      </c>
      <c r="J141" s="118"/>
      <c r="K141" s="193"/>
      <c r="L141" s="118"/>
      <c r="M141" s="686"/>
      <c r="N141" s="686"/>
      <c r="O141" s="686"/>
      <c r="P141" s="118"/>
      <c r="Q141" s="201"/>
      <c r="R141" s="196"/>
      <c r="S141" s="197" t="s">
        <v>770</v>
      </c>
    </row>
    <row r="142" spans="2:19" ht="25" customHeight="1" x14ac:dyDescent="0.35">
      <c r="B142" s="50"/>
      <c r="D142" s="221" t="s">
        <v>579</v>
      </c>
      <c r="E142" s="691" t="s">
        <v>580</v>
      </c>
      <c r="F142" s="691"/>
      <c r="G142" s="691"/>
      <c r="H142" s="38"/>
      <c r="I142" s="222">
        <v>25</v>
      </c>
      <c r="J142" s="118"/>
      <c r="K142" s="193"/>
      <c r="L142" s="118"/>
      <c r="M142" s="686"/>
      <c r="N142" s="686"/>
      <c r="O142" s="686"/>
      <c r="P142" s="118"/>
      <c r="Q142" s="201"/>
      <c r="R142" s="196"/>
      <c r="S142" s="197" t="s">
        <v>770</v>
      </c>
    </row>
    <row r="143" spans="2:19" ht="25" customHeight="1" x14ac:dyDescent="0.35">
      <c r="B143" s="50"/>
      <c r="D143" s="221" t="s">
        <v>581</v>
      </c>
      <c r="E143" s="691" t="s">
        <v>582</v>
      </c>
      <c r="F143" s="691"/>
      <c r="G143" s="691"/>
      <c r="H143" s="38"/>
      <c r="I143" s="222">
        <v>20</v>
      </c>
      <c r="J143" s="118"/>
      <c r="K143" s="193"/>
      <c r="L143" s="118"/>
      <c r="M143" s="686"/>
      <c r="N143" s="686"/>
      <c r="O143" s="686"/>
      <c r="P143" s="118"/>
      <c r="Q143" s="201"/>
      <c r="R143" s="196"/>
      <c r="S143" s="197" t="s">
        <v>770</v>
      </c>
    </row>
    <row r="144" spans="2:19" ht="15.5" x14ac:dyDescent="0.35">
      <c r="B144" s="223"/>
      <c r="C144" s="44"/>
      <c r="D144" s="44"/>
      <c r="E144" s="224"/>
      <c r="F144" s="224"/>
      <c r="G144" s="225"/>
      <c r="H144" s="123"/>
      <c r="I144" s="226"/>
      <c r="J144" s="123"/>
      <c r="K144" s="25"/>
      <c r="L144" s="123"/>
      <c r="M144" s="227"/>
      <c r="N144" s="227"/>
      <c r="O144" s="227"/>
      <c r="P144" s="123"/>
      <c r="Q144" s="228"/>
      <c r="R144" s="37"/>
      <c r="S144" s="229"/>
    </row>
    <row r="145" spans="1:19" s="230" customFormat="1" ht="44.5" customHeight="1" x14ac:dyDescent="0.35">
      <c r="A145" s="186"/>
      <c r="B145" s="692" t="s">
        <v>583</v>
      </c>
      <c r="C145" s="692"/>
      <c r="D145" s="692"/>
      <c r="E145" s="692"/>
      <c r="F145" s="692"/>
      <c r="G145" s="692"/>
      <c r="H145" s="692"/>
      <c r="I145" s="692"/>
      <c r="J145" s="692"/>
      <c r="K145" s="692"/>
      <c r="L145" s="692"/>
      <c r="M145" s="692"/>
      <c r="N145" s="692"/>
      <c r="O145" s="692"/>
      <c r="P145" s="692"/>
      <c r="Q145" s="692"/>
      <c r="R145" s="692"/>
      <c r="S145" s="692"/>
    </row>
    <row r="146" spans="1:19" x14ac:dyDescent="0.35">
      <c r="B146" s="231"/>
      <c r="C146" s="231"/>
      <c r="D146" s="231"/>
      <c r="E146" s="231"/>
      <c r="F146" s="231"/>
      <c r="G146" s="231"/>
      <c r="H146" s="231"/>
      <c r="I146" s="231"/>
      <c r="J146" s="231"/>
      <c r="K146" s="231"/>
      <c r="L146" s="231"/>
      <c r="M146" s="231"/>
      <c r="N146" s="231"/>
      <c r="O146" s="231"/>
      <c r="P146" s="231"/>
      <c r="Q146" s="231"/>
      <c r="R146" s="231"/>
      <c r="S146" s="231"/>
    </row>
    <row r="147" spans="1:19" x14ac:dyDescent="0.35">
      <c r="C147" s="232" t="s">
        <v>389</v>
      </c>
      <c r="D147" s="64" t="s">
        <v>768</v>
      </c>
      <c r="E147" s="64"/>
      <c r="F147" s="64"/>
      <c r="G147" s="64"/>
      <c r="H147" s="64"/>
      <c r="I147" s="64"/>
      <c r="J147" s="38"/>
      <c r="Q147" s="233" t="s">
        <v>390</v>
      </c>
      <c r="S147" s="234" t="s">
        <v>769</v>
      </c>
    </row>
    <row r="148" spans="1:19" ht="14.5" customHeight="1" x14ac:dyDescent="0.35"/>
    <row r="149" spans="1:19" ht="14.5" customHeight="1" x14ac:dyDescent="0.35"/>
    <row r="150" spans="1:19" ht="14.5" customHeight="1" x14ac:dyDescent="0.35"/>
    <row r="151" spans="1:19" ht="14.5" customHeight="1" x14ac:dyDescent="0.35"/>
    <row r="152" spans="1:19" ht="14.5" customHeight="1" x14ac:dyDescent="0.35"/>
    <row r="153" spans="1:19" ht="14.5" customHeight="1" x14ac:dyDescent="0.35"/>
    <row r="154" spans="1:19" ht="14.5" customHeight="1" x14ac:dyDescent="0.35"/>
    <row r="155" spans="1:19" ht="14.5" customHeight="1" x14ac:dyDescent="0.35"/>
    <row r="156" spans="1:19" ht="14.5" customHeight="1" x14ac:dyDescent="0.35"/>
    <row r="157" spans="1:19" ht="14.5" customHeight="1" x14ac:dyDescent="0.35"/>
    <row r="158" spans="1:19" ht="14.5" customHeight="1" x14ac:dyDescent="0.35"/>
    <row r="159" spans="1:19" ht="14.5" customHeight="1" x14ac:dyDescent="0.35"/>
    <row r="160" spans="1:19"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sheetData>
  <mergeCells count="62">
    <mergeCell ref="E139:G139"/>
    <mergeCell ref="M139:O139"/>
    <mergeCell ref="E140:G140"/>
    <mergeCell ref="M140:O140"/>
    <mergeCell ref="B145:S145"/>
    <mergeCell ref="E141:G141"/>
    <mergeCell ref="M141:O141"/>
    <mergeCell ref="E142:G142"/>
    <mergeCell ref="M142:O142"/>
    <mergeCell ref="E143:G143"/>
    <mergeCell ref="M143:O143"/>
    <mergeCell ref="B112:S112"/>
    <mergeCell ref="B120:S120"/>
    <mergeCell ref="B128:S128"/>
    <mergeCell ref="B136:S136"/>
    <mergeCell ref="E138:G138"/>
    <mergeCell ref="M138:O138"/>
    <mergeCell ref="M99:O99"/>
    <mergeCell ref="M100:O100"/>
    <mergeCell ref="M101:O101"/>
    <mergeCell ref="M102:O102"/>
    <mergeCell ref="B104:S104"/>
    <mergeCell ref="M92:O92"/>
    <mergeCell ref="M93:O93"/>
    <mergeCell ref="M94:O94"/>
    <mergeCell ref="B96:S96"/>
    <mergeCell ref="M98:O98"/>
    <mergeCell ref="B72:S72"/>
    <mergeCell ref="B80:S80"/>
    <mergeCell ref="B88:S88"/>
    <mergeCell ref="M90:O90"/>
    <mergeCell ref="M91:O91"/>
    <mergeCell ref="M45:O45"/>
    <mergeCell ref="M46:O46"/>
    <mergeCell ref="B48:S48"/>
    <mergeCell ref="B56:S56"/>
    <mergeCell ref="B64:S64"/>
    <mergeCell ref="M38:O38"/>
    <mergeCell ref="B40:S40"/>
    <mergeCell ref="M42:O42"/>
    <mergeCell ref="M43:O43"/>
    <mergeCell ref="M44:O44"/>
    <mergeCell ref="B32:S32"/>
    <mergeCell ref="M34:O34"/>
    <mergeCell ref="M35:O35"/>
    <mergeCell ref="M36:O36"/>
    <mergeCell ref="M37:O37"/>
    <mergeCell ref="M26:O26"/>
    <mergeCell ref="M27:O27"/>
    <mergeCell ref="M28:O28"/>
    <mergeCell ref="M29:O29"/>
    <mergeCell ref="M30:O30"/>
    <mergeCell ref="M19:O19"/>
    <mergeCell ref="M20:O20"/>
    <mergeCell ref="M21:O21"/>
    <mergeCell ref="M22:O22"/>
    <mergeCell ref="B24:S24"/>
    <mergeCell ref="B1:R1"/>
    <mergeCell ref="C4:T4"/>
    <mergeCell ref="B8:S8"/>
    <mergeCell ref="B16:S16"/>
    <mergeCell ref="M18:O18"/>
  </mergeCells>
  <printOptions horizontalCentered="1"/>
  <pageMargins left="0.2" right="0.2" top="0.25" bottom="0.25" header="0" footer="0"/>
  <pageSetup scale="56" fitToHeight="2" orientation="portrait" r:id="rId1"/>
  <headerFooter>
    <oddHeader>&amp;C_x000D__x000D__x000D_</oddHeader>
    <oddFooter>&amp;C_x000D__x000D__x000D_Page &amp;P</oddFooter>
    <evenHeader>&amp;C_x000D__x000D__x000D_</evenHeader>
    <evenFooter>&amp;C_x000D__x000D__x000D_</evenFooter>
    <firstHeader>&amp;C_x000D__x000D__x000D_</firstHeader>
    <firstFooter>&amp;C_x000D__x000D__x000D_</firstFooter>
  </headerFooter>
  <rowBreaks count="1" manualBreakCount="1">
    <brk id="79" max="18" man="1"/>
  </rowBreaks>
  <drawing r:id="rId2"/>
  <legacyDrawing r:id="rId3"/>
  <controls>
    <mc:AlternateContent xmlns:mc="http://schemas.openxmlformats.org/markup-compatibility/2006">
      <mc:Choice Requires="x14">
        <control shapeId="322575" r:id="rId4" name="ClearInputs">
          <controlPr defaultSize="0" autoLine="0" r:id="rId5">
            <anchor>
              <from>
                <xdr:col>17</xdr:col>
                <xdr:colOff>0</xdr:colOff>
                <xdr:row>5</xdr:row>
                <xdr:rowOff>0</xdr:rowOff>
              </from>
              <to>
                <xdr:col>20</xdr:col>
                <xdr:colOff>241300</xdr:colOff>
                <xdr:row>6</xdr:row>
                <xdr:rowOff>336550</xdr:rowOff>
              </to>
            </anchor>
          </controlPr>
        </control>
      </mc:Choice>
      <mc:Fallback>
        <control shapeId="322575" r:id="rId4" name="ClearInputs"/>
      </mc:Fallback>
    </mc:AlternateContent>
    <mc:AlternateContent xmlns:mc="http://schemas.openxmlformats.org/markup-compatibility/2006">
      <mc:Choice Requires="x14">
        <control shapeId="322561" r:id="rId6" name="Check Box 1">
          <controlPr defaultSize="0" autoFill="0" autoLine="0" autoPict="0">
            <anchor moveWithCells="1">
              <from>
                <xdr:col>14</xdr:col>
                <xdr:colOff>22879050</xdr:colOff>
                <xdr:row>15</xdr:row>
                <xdr:rowOff>990600</xdr:rowOff>
              </from>
              <to>
                <xdr:col>18</xdr:col>
                <xdr:colOff>14986000</xdr:colOff>
                <xdr:row>15</xdr:row>
                <xdr:rowOff>12992100</xdr:rowOff>
              </to>
            </anchor>
          </controlPr>
        </control>
      </mc:Choice>
    </mc:AlternateContent>
    <mc:AlternateContent xmlns:mc="http://schemas.openxmlformats.org/markup-compatibility/2006">
      <mc:Choice Requires="x14">
        <control shapeId="322562" r:id="rId7" name="Check Box 2">
          <controlPr defaultSize="0" autoFill="0" autoLine="0" autoPict="0">
            <anchor moveWithCells="1">
              <from>
                <xdr:col>15</xdr:col>
                <xdr:colOff>1638300</xdr:colOff>
                <xdr:row>87</xdr:row>
                <xdr:rowOff>431800</xdr:rowOff>
              </from>
              <to>
                <xdr:col>18</xdr:col>
                <xdr:colOff>14986000</xdr:colOff>
                <xdr:row>88</xdr:row>
                <xdr:rowOff>2819400</xdr:rowOff>
              </to>
            </anchor>
          </controlPr>
        </control>
      </mc:Choice>
    </mc:AlternateContent>
    <mc:AlternateContent xmlns:mc="http://schemas.openxmlformats.org/markup-compatibility/2006">
      <mc:Choice Requires="x14">
        <control shapeId="322563" r:id="rId8" name="Check Box 3">
          <controlPr defaultSize="0" autoFill="0" autoLine="0" autoPict="0">
            <anchor moveWithCells="1">
              <from>
                <xdr:col>14</xdr:col>
                <xdr:colOff>20491450</xdr:colOff>
                <xdr:row>39</xdr:row>
                <xdr:rowOff>1485900</xdr:rowOff>
              </from>
              <to>
                <xdr:col>18</xdr:col>
                <xdr:colOff>14986000</xdr:colOff>
                <xdr:row>39</xdr:row>
                <xdr:rowOff>13709650</xdr:rowOff>
              </to>
            </anchor>
          </controlPr>
        </control>
      </mc:Choice>
    </mc:AlternateContent>
    <mc:AlternateContent xmlns:mc="http://schemas.openxmlformats.org/markup-compatibility/2006">
      <mc:Choice Requires="x14">
        <control shapeId="322564" r:id="rId9" name="Check Box 4">
          <controlPr defaultSize="0" autoFill="0" autoLine="0" autoPict="0">
            <anchor moveWithCells="1">
              <from>
                <xdr:col>15</xdr:col>
                <xdr:colOff>1479550</xdr:colOff>
                <xdr:row>95</xdr:row>
                <xdr:rowOff>431800</xdr:rowOff>
              </from>
              <to>
                <xdr:col>18</xdr:col>
                <xdr:colOff>14986000</xdr:colOff>
                <xdr:row>96</xdr:row>
                <xdr:rowOff>1981200</xdr:rowOff>
              </to>
            </anchor>
          </controlPr>
        </control>
      </mc:Choice>
    </mc:AlternateContent>
    <mc:AlternateContent xmlns:mc="http://schemas.openxmlformats.org/markup-compatibility/2006">
      <mc:Choice Requires="x14">
        <control shapeId="322565" r:id="rId10" name="Check Box 5">
          <controlPr defaultSize="0" autoFill="0" autoLine="0" autoPict="0">
            <anchor moveWithCells="1">
              <from>
                <xdr:col>15</xdr:col>
                <xdr:colOff>1479550</xdr:colOff>
                <xdr:row>46</xdr:row>
                <xdr:rowOff>9505950</xdr:rowOff>
              </from>
              <to>
                <xdr:col>18</xdr:col>
                <xdr:colOff>14986000</xdr:colOff>
                <xdr:row>47</xdr:row>
                <xdr:rowOff>12992100</xdr:rowOff>
              </to>
            </anchor>
          </controlPr>
        </control>
      </mc:Choice>
    </mc:AlternateContent>
    <mc:AlternateContent xmlns:mc="http://schemas.openxmlformats.org/markup-compatibility/2006">
      <mc:Choice Requires="x14">
        <control shapeId="322566" r:id="rId11" name="Check Box 6">
          <controlPr defaultSize="0" autoFill="0" autoLine="0" autoPict="0">
            <anchor moveWithCells="1">
              <from>
                <xdr:col>15</xdr:col>
                <xdr:colOff>1479550</xdr:colOff>
                <xdr:row>54</xdr:row>
                <xdr:rowOff>9505950</xdr:rowOff>
              </from>
              <to>
                <xdr:col>18</xdr:col>
                <xdr:colOff>14986000</xdr:colOff>
                <xdr:row>55</xdr:row>
                <xdr:rowOff>12992100</xdr:rowOff>
              </to>
            </anchor>
          </controlPr>
        </control>
      </mc:Choice>
    </mc:AlternateContent>
    <mc:AlternateContent xmlns:mc="http://schemas.openxmlformats.org/markup-compatibility/2006">
      <mc:Choice Requires="x14">
        <control shapeId="322567" r:id="rId12" name="Check Box 7">
          <controlPr defaultSize="0" autoFill="0" autoLine="0" autoPict="0">
            <anchor moveWithCells="1">
              <from>
                <xdr:col>15</xdr:col>
                <xdr:colOff>1479550</xdr:colOff>
                <xdr:row>62</xdr:row>
                <xdr:rowOff>9505950</xdr:rowOff>
              </from>
              <to>
                <xdr:col>18</xdr:col>
                <xdr:colOff>14986000</xdr:colOff>
                <xdr:row>63</xdr:row>
                <xdr:rowOff>12992100</xdr:rowOff>
              </to>
            </anchor>
          </controlPr>
        </control>
      </mc:Choice>
    </mc:AlternateContent>
    <mc:AlternateContent xmlns:mc="http://schemas.openxmlformats.org/markup-compatibility/2006">
      <mc:Choice Requires="x14">
        <control shapeId="322568" r:id="rId13" name="Check Box 8">
          <controlPr defaultSize="0" autoFill="0" autoLine="0" autoPict="0">
            <anchor moveWithCells="1">
              <from>
                <xdr:col>15</xdr:col>
                <xdr:colOff>1479550</xdr:colOff>
                <xdr:row>70</xdr:row>
                <xdr:rowOff>9505950</xdr:rowOff>
              </from>
              <to>
                <xdr:col>18</xdr:col>
                <xdr:colOff>14986000</xdr:colOff>
                <xdr:row>72</xdr:row>
                <xdr:rowOff>895350</xdr:rowOff>
              </to>
            </anchor>
          </controlPr>
        </control>
      </mc:Choice>
    </mc:AlternateContent>
    <mc:AlternateContent xmlns:mc="http://schemas.openxmlformats.org/markup-compatibility/2006">
      <mc:Choice Requires="x14">
        <control shapeId="322569" r:id="rId14" name="Check Box 9">
          <controlPr defaultSize="0" autoFill="0" autoLine="0" autoPict="0">
            <anchor moveWithCells="1">
              <from>
                <xdr:col>15</xdr:col>
                <xdr:colOff>1479550</xdr:colOff>
                <xdr:row>78</xdr:row>
                <xdr:rowOff>9505950</xdr:rowOff>
              </from>
              <to>
                <xdr:col>18</xdr:col>
                <xdr:colOff>14986000</xdr:colOff>
                <xdr:row>80</xdr:row>
                <xdr:rowOff>895350</xdr:rowOff>
              </to>
            </anchor>
          </controlPr>
        </control>
      </mc:Choice>
    </mc:AlternateContent>
    <mc:AlternateContent xmlns:mc="http://schemas.openxmlformats.org/markup-compatibility/2006">
      <mc:Choice Requires="x14">
        <control shapeId="322570" r:id="rId15" name="Check Box 10">
          <controlPr defaultSize="0" autoFill="0" autoLine="0" autoPict="0">
            <anchor moveWithCells="1">
              <from>
                <xdr:col>15</xdr:col>
                <xdr:colOff>1638300</xdr:colOff>
                <xdr:row>7</xdr:row>
                <xdr:rowOff>1943100</xdr:rowOff>
              </from>
              <to>
                <xdr:col>18</xdr:col>
                <xdr:colOff>14986000</xdr:colOff>
                <xdr:row>7</xdr:row>
                <xdr:rowOff>14490700</xdr:rowOff>
              </to>
            </anchor>
          </controlPr>
        </control>
      </mc:Choice>
    </mc:AlternateContent>
    <mc:AlternateContent xmlns:mc="http://schemas.openxmlformats.org/markup-compatibility/2006">
      <mc:Choice Requires="x14">
        <control shapeId="322571" r:id="rId16" name="Check Box 11">
          <controlPr defaultSize="0" autoFill="0" autoLine="0" autoPict="0">
            <anchor moveWithCells="1">
              <from>
                <xdr:col>15</xdr:col>
                <xdr:colOff>1479550</xdr:colOff>
                <xdr:row>103</xdr:row>
                <xdr:rowOff>0</xdr:rowOff>
              </from>
              <to>
                <xdr:col>18</xdr:col>
                <xdr:colOff>14986000</xdr:colOff>
                <xdr:row>104</xdr:row>
                <xdr:rowOff>1346200</xdr:rowOff>
              </to>
            </anchor>
          </controlPr>
        </control>
      </mc:Choice>
    </mc:AlternateContent>
    <mc:AlternateContent xmlns:mc="http://schemas.openxmlformats.org/markup-compatibility/2006">
      <mc:Choice Requires="x14">
        <control shapeId="322572" r:id="rId17" name="Check Box 12">
          <controlPr defaultSize="0" autoFill="0" autoLine="0" autoPict="0">
            <anchor moveWithCells="1">
              <from>
                <xdr:col>15</xdr:col>
                <xdr:colOff>1479550</xdr:colOff>
                <xdr:row>110</xdr:row>
                <xdr:rowOff>9505950</xdr:rowOff>
              </from>
              <to>
                <xdr:col>18</xdr:col>
                <xdr:colOff>14986000</xdr:colOff>
                <xdr:row>112</xdr:row>
                <xdr:rowOff>895350</xdr:rowOff>
              </to>
            </anchor>
          </controlPr>
        </control>
      </mc:Choice>
    </mc:AlternateContent>
    <mc:AlternateContent xmlns:mc="http://schemas.openxmlformats.org/markup-compatibility/2006">
      <mc:Choice Requires="x14">
        <control shapeId="322573" r:id="rId18" name="Check Box 13">
          <controlPr defaultSize="0" autoFill="0" autoLine="0" autoPict="0">
            <anchor moveWithCells="1">
              <from>
                <xdr:col>15</xdr:col>
                <xdr:colOff>1479550</xdr:colOff>
                <xdr:row>118</xdr:row>
                <xdr:rowOff>9505950</xdr:rowOff>
              </from>
              <to>
                <xdr:col>18</xdr:col>
                <xdr:colOff>14986000</xdr:colOff>
                <xdr:row>120</xdr:row>
                <xdr:rowOff>895350</xdr:rowOff>
              </to>
            </anchor>
          </controlPr>
        </control>
      </mc:Choice>
    </mc:AlternateContent>
    <mc:AlternateContent xmlns:mc="http://schemas.openxmlformats.org/markup-compatibility/2006">
      <mc:Choice Requires="x14">
        <control shapeId="322574" r:id="rId19" name="Check Box 14">
          <controlPr defaultSize="0" autoFill="0" autoLine="0" autoPict="0">
            <anchor moveWithCells="1">
              <from>
                <xdr:col>15</xdr:col>
                <xdr:colOff>1479550</xdr:colOff>
                <xdr:row>126</xdr:row>
                <xdr:rowOff>9505950</xdr:rowOff>
              </from>
              <to>
                <xdr:col>18</xdr:col>
                <xdr:colOff>14986000</xdr:colOff>
                <xdr:row>128</xdr:row>
                <xdr:rowOff>895350</xdr:rowOff>
              </to>
            </anchor>
          </controlPr>
        </control>
      </mc:Choice>
    </mc:AlternateContent>
    <mc:AlternateContent xmlns:mc="http://schemas.openxmlformats.org/markup-compatibility/2006">
      <mc:Choice Requires="x14">
        <control shapeId="322576" r:id="rId20" name="Check Box 16">
          <controlPr defaultSize="0" autoFill="0" autoLine="0" autoPict="0">
            <anchor moveWithCells="1">
              <from>
                <xdr:col>14</xdr:col>
                <xdr:colOff>22320250</xdr:colOff>
                <xdr:row>31</xdr:row>
                <xdr:rowOff>1943100</xdr:rowOff>
              </from>
              <to>
                <xdr:col>18</xdr:col>
                <xdr:colOff>14986000</xdr:colOff>
                <xdr:row>32</xdr:row>
                <xdr:rowOff>400050</xdr:rowOff>
              </to>
            </anchor>
          </controlPr>
        </control>
      </mc:Choice>
    </mc:AlternateContent>
    <mc:AlternateContent xmlns:mc="http://schemas.openxmlformats.org/markup-compatibility/2006">
      <mc:Choice Requires="x14">
        <control shapeId="322577" r:id="rId21" name="Check Box 17">
          <controlPr defaultSize="0" autoFill="0" autoLine="0" autoPict="0">
            <anchor moveWithCells="1">
              <from>
                <xdr:col>14</xdr:col>
                <xdr:colOff>22777450</xdr:colOff>
                <xdr:row>23</xdr:row>
                <xdr:rowOff>2584450</xdr:rowOff>
              </from>
              <to>
                <xdr:col>18</xdr:col>
                <xdr:colOff>14986000</xdr:colOff>
                <xdr:row>24</xdr:row>
                <xdr:rowOff>895350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39090-E7AA-4DEA-A295-D9DF4B0D13E6}">
  <sheetPr codeName="Sheet6">
    <tabColor rgb="FFFF0000"/>
  </sheetPr>
  <dimension ref="B3:AZ22"/>
  <sheetViews>
    <sheetView zoomScale="70" zoomScaleNormal="83" workbookViewId="0">
      <selection activeCell="A52" sqref="A52"/>
    </sheetView>
  </sheetViews>
  <sheetFormatPr defaultColWidth="18" defaultRowHeight="14.5" x14ac:dyDescent="0.35"/>
  <cols>
    <col min="10" max="10" width="34" customWidth="1"/>
    <col min="13" max="13" width="34.81640625" customWidth="1"/>
  </cols>
  <sheetData>
    <row r="3" spans="2:52" x14ac:dyDescent="0.35">
      <c r="B3" s="328" t="s">
        <v>1116</v>
      </c>
      <c r="C3" s="327"/>
      <c r="D3" s="327"/>
      <c r="E3" s="327"/>
      <c r="F3" s="327"/>
      <c r="G3" s="327"/>
      <c r="H3" s="327"/>
      <c r="I3" s="327"/>
      <c r="J3" s="327"/>
      <c r="K3" s="327"/>
      <c r="L3" s="329"/>
      <c r="M3" s="327"/>
      <c r="N3" s="329"/>
      <c r="O3" s="329"/>
      <c r="P3" s="329"/>
      <c r="Q3" s="329"/>
      <c r="R3" s="329"/>
      <c r="S3" s="329"/>
      <c r="T3" s="329"/>
      <c r="U3" s="329"/>
      <c r="V3" s="329"/>
      <c r="W3" s="329"/>
      <c r="X3" s="329"/>
      <c r="Y3" s="329"/>
      <c r="Z3" s="329"/>
      <c r="AA3" s="330"/>
      <c r="AB3" s="327"/>
      <c r="AC3" s="329"/>
      <c r="AD3" s="329"/>
      <c r="AE3" s="329"/>
      <c r="AF3" s="329"/>
      <c r="AG3" s="329"/>
      <c r="AH3" s="327"/>
      <c r="AI3" s="327"/>
      <c r="AJ3" s="327"/>
      <c r="AK3" s="327"/>
      <c r="AL3" s="327"/>
      <c r="AM3" s="327"/>
      <c r="AN3" s="327"/>
      <c r="AO3" s="327"/>
      <c r="AP3" s="327"/>
      <c r="AQ3" s="327"/>
      <c r="AR3" s="327"/>
      <c r="AS3" s="327"/>
      <c r="AT3" s="327"/>
      <c r="AU3" s="327"/>
      <c r="AV3" s="327"/>
      <c r="AW3" s="327"/>
      <c r="AX3" s="327"/>
      <c r="AY3" s="327"/>
      <c r="AZ3" s="327"/>
    </row>
    <row r="4" spans="2:52" ht="26" x14ac:dyDescent="0.35">
      <c r="B4" s="331"/>
      <c r="C4" s="332" t="s">
        <v>1069</v>
      </c>
      <c r="D4" s="332" t="s">
        <v>386</v>
      </c>
      <c r="E4" s="332" t="s">
        <v>1095</v>
      </c>
      <c r="F4" s="332" t="s">
        <v>1117</v>
      </c>
      <c r="G4" s="332" t="s">
        <v>1094</v>
      </c>
      <c r="H4" s="332" t="s">
        <v>1118</v>
      </c>
      <c r="I4" s="332" t="s">
        <v>1098</v>
      </c>
      <c r="J4" s="332" t="s">
        <v>1099</v>
      </c>
      <c r="K4" s="332" t="s">
        <v>1119</v>
      </c>
      <c r="L4" s="332" t="s">
        <v>1100</v>
      </c>
      <c r="M4" s="332" t="s">
        <v>1101</v>
      </c>
      <c r="N4" s="332" t="s">
        <v>1070</v>
      </c>
      <c r="O4" s="332" t="s">
        <v>1102</v>
      </c>
      <c r="P4" s="332" t="s">
        <v>1105</v>
      </c>
      <c r="Q4" s="332" t="s">
        <v>1103</v>
      </c>
      <c r="R4" s="332" t="s">
        <v>1083</v>
      </c>
      <c r="S4" s="332" t="s">
        <v>1104</v>
      </c>
      <c r="T4" s="332" t="s">
        <v>1120</v>
      </c>
      <c r="U4" s="332" t="s">
        <v>1089</v>
      </c>
      <c r="V4" s="332" t="s">
        <v>1121</v>
      </c>
      <c r="W4" s="332" t="s">
        <v>1122</v>
      </c>
      <c r="X4" s="332" t="s">
        <v>1123</v>
      </c>
      <c r="Y4" s="332" t="s">
        <v>1124</v>
      </c>
      <c r="Z4" s="332" t="s">
        <v>1081</v>
      </c>
      <c r="AA4" s="332" t="s">
        <v>1125</v>
      </c>
      <c r="AB4" s="332" t="s">
        <v>1082</v>
      </c>
      <c r="AC4" s="332" t="s">
        <v>1126</v>
      </c>
      <c r="AD4" s="332" t="s">
        <v>1127</v>
      </c>
      <c r="AE4" s="332" t="s">
        <v>1108</v>
      </c>
      <c r="AF4" s="332" t="s">
        <v>1128</v>
      </c>
      <c r="AG4" s="332" t="s">
        <v>1129</v>
      </c>
      <c r="AH4" s="327"/>
      <c r="AI4" s="332" t="s">
        <v>1130</v>
      </c>
      <c r="AJ4" s="332" t="s">
        <v>1131</v>
      </c>
      <c r="AK4" s="332" t="s">
        <v>1132</v>
      </c>
      <c r="AL4" s="332" t="s">
        <v>1133</v>
      </c>
      <c r="AM4" s="332" t="s">
        <v>1134</v>
      </c>
      <c r="AN4" s="332" t="s">
        <v>1135</v>
      </c>
      <c r="AO4" s="332" t="s">
        <v>1136</v>
      </c>
      <c r="AP4" s="332" t="s">
        <v>1137</v>
      </c>
      <c r="AQ4" s="332" t="s">
        <v>1138</v>
      </c>
      <c r="AR4" s="332" t="s">
        <v>1139</v>
      </c>
      <c r="AS4" s="332" t="s">
        <v>1140</v>
      </c>
      <c r="AT4" s="332" t="s">
        <v>1141</v>
      </c>
      <c r="AU4" s="332" t="s">
        <v>1142</v>
      </c>
      <c r="AV4" s="332" t="s">
        <v>1143</v>
      </c>
      <c r="AW4" s="327"/>
      <c r="AX4" s="332" t="s">
        <v>372</v>
      </c>
      <c r="AY4" s="332" t="s">
        <v>18</v>
      </c>
      <c r="AZ4" s="327"/>
    </row>
    <row r="5" spans="2:52" x14ac:dyDescent="0.35">
      <c r="B5" s="331">
        <v>1</v>
      </c>
      <c r="C5" s="333" t="str">
        <f>IF('Elevator Modernization'!B21="","",'Elevator Modernization'!B21)</f>
        <v/>
      </c>
      <c r="D5" s="333" t="str">
        <f>IF('Customer Information'!$C$16="","",'Customer Information'!$C$16)</f>
        <v/>
      </c>
      <c r="E5" s="333" t="str">
        <f>IF('Elevator Modernization'!D21="","",'Elevator Modernization'!D21)</f>
        <v/>
      </c>
      <c r="F5" s="334" t="str">
        <f>IF(E5="","",INDEX(References!$AO$4:$AO$5,MATCH(Calculations!E5,References!$AN$4:$AN$5)))</f>
        <v/>
      </c>
      <c r="G5" s="333" t="str">
        <f>IF('Elevator Modernization'!E21="","",'Elevator Modernization'!E21)</f>
        <v/>
      </c>
      <c r="H5" s="334" t="str">
        <f>IF(G5="","",INDEX(References!$AO$8:$AO$9,MATCH(Calculations!G5,Elevator_Gear_System)))</f>
        <v/>
      </c>
      <c r="I5" s="333" t="str">
        <f>IF('Elevator Modernization'!F21="","",'Elevator Modernization'!F21)</f>
        <v/>
      </c>
      <c r="J5" s="333" t="str">
        <f>IF('Elevator Modernization'!G21="","",'Elevator Modernization'!G21)</f>
        <v/>
      </c>
      <c r="K5" s="334"/>
      <c r="L5" s="333" t="str">
        <f>IF('Elevator Modernization'!H21="","",'Elevator Modernization'!H21)</f>
        <v/>
      </c>
      <c r="M5" s="334" t="str">
        <f>IF('Elevator Modernization'!I21="","",'Elevator Modernization'!I21)</f>
        <v/>
      </c>
      <c r="N5" s="334" t="str">
        <f>IF(M5="","",INDEX(References!$AR$4:$AR$7,MATCH(Calculations!M5,Installed_Drive_eff,0)))</f>
        <v/>
      </c>
      <c r="O5" s="333" t="str">
        <f>IF('Elevator Modernization'!J21="","",'Elevator Modernization'!J21)</f>
        <v/>
      </c>
      <c r="P5" s="333" t="str">
        <f>IF('Elevator Modernization'!K21="","",'Elevator Modernization'!K21)</f>
        <v/>
      </c>
      <c r="Q5" s="335" t="str">
        <f>IF('Elevator Modernization'!L21="","",'Elevator Modernization'!L21)</f>
        <v/>
      </c>
      <c r="R5" s="334" t="str">
        <f>IF(Q5="","",INDEX(References!$AO$12:$AO$14,MATCH(Calculations!Q5,Idling_Factor,0)))</f>
        <v/>
      </c>
      <c r="S5" s="333" t="str">
        <f>IF('Elevator Modernization'!M21="","",'Elevator Modernization'!M21)</f>
        <v/>
      </c>
      <c r="T5" s="333" t="str">
        <f>IF('Elevator Modernization'!N21="","",'Elevator Modernization'!N21)</f>
        <v/>
      </c>
      <c r="U5" s="335" t="str">
        <f>IF(C5="","",References!$AO$17)</f>
        <v/>
      </c>
      <c r="V5" s="335" t="str">
        <f>IF(C5="","",References!$AO$20)</f>
        <v/>
      </c>
      <c r="W5" s="335" t="str">
        <f>IF(C5="","",References!$AO$23)</f>
        <v/>
      </c>
      <c r="X5" s="335" t="str">
        <f>IF(C5="","",References!$AO$26)</f>
        <v/>
      </c>
      <c r="Y5" s="335" t="str">
        <f>IF(C5="","",References!$AO$29)</f>
        <v/>
      </c>
      <c r="Z5" s="335" t="str">
        <f>IF(C5="","",References!$AO$33)</f>
        <v/>
      </c>
      <c r="AA5" s="335" t="str">
        <f>IF(C5="","",References!$AO$36)</f>
        <v/>
      </c>
      <c r="AB5" s="335" t="str">
        <f>IF(C5="","",References!$AR$10)</f>
        <v/>
      </c>
      <c r="AC5" s="335" t="str">
        <f>IF(C5="","",References!$AR$13)</f>
        <v/>
      </c>
      <c r="AD5" s="335" t="str">
        <f>IF(C5="","",References!$AR$16)</f>
        <v/>
      </c>
      <c r="AE5" s="333" t="str">
        <f>IF('Elevator Modernization'!O21="","",'Elevator Modernization'!O21)</f>
        <v/>
      </c>
      <c r="AF5" s="485" t="str">
        <f>IF(AE5="","",INDEX(References!$AR$19:$AR$20,MATCH(Calculations!AE5,Regen_Breaking,0)))</f>
        <v/>
      </c>
      <c r="AG5" s="333" t="str">
        <f>IF(C5="","",References!$AR$23)</f>
        <v/>
      </c>
      <c r="AH5" s="327"/>
      <c r="AI5" s="335" t="str">
        <f>IF(C5="","",(I5*H5))</f>
        <v/>
      </c>
      <c r="AJ5" s="335" t="str">
        <f>IF(C5="","",(L5*F5*N5))</f>
        <v/>
      </c>
      <c r="AK5" s="335" t="str">
        <f>IF(C5="","",((C5*AG5*U5/AI5)-(O5*(1-V5)*(S5)*AG5*X5)/(33000*Y5*AJ5)))</f>
        <v/>
      </c>
      <c r="AL5" s="484" t="str">
        <f>IF(C5="","",(((P5*(1-W5)*(T5)/AI5)/(33000*Y5))*AG5*AA5*Z5+(C5*AG5*(AB5/AI5)*(8760-Z5)*R5)))</f>
        <v/>
      </c>
      <c r="AM5" s="484" t="str">
        <f>IF(C5="","",(((O5*(1-V5)*(S5)/AJ5)/(33000*Y5))*AG5*AA5*Z5))</f>
        <v/>
      </c>
      <c r="AN5" s="484" t="str">
        <f>IF(C5="","",((O5*(1-V5)*(S5)*AJ5/33000)*AG5*AC5*AD5*Z5))</f>
        <v/>
      </c>
      <c r="AO5" s="336" t="str">
        <f>IF(C5="","",(AL5-AM5+(AF5*AN5)))</f>
        <v/>
      </c>
      <c r="AP5" s="336">
        <f>0</f>
        <v>0</v>
      </c>
      <c r="AQ5" s="337" t="str">
        <f>IF(AO5="","",AO5*References!$AQ$29)</f>
        <v/>
      </c>
      <c r="AR5" s="333">
        <f>0</f>
        <v>0</v>
      </c>
      <c r="AS5" s="336" t="str">
        <f>IF(C5="","",(AQ5+AR5))</f>
        <v/>
      </c>
      <c r="AT5" s="333" t="str">
        <f>IF(AO5="","",AO5*1.1962)</f>
        <v/>
      </c>
      <c r="AU5" s="333">
        <f>0</f>
        <v>0</v>
      </c>
      <c r="AV5" s="333" t="str">
        <f>IF(C5="","",(AT5+AU5))</f>
        <v/>
      </c>
      <c r="AW5" s="327"/>
      <c r="AX5" s="333" t="str">
        <f>IF(C5="","","EMR100")</f>
        <v/>
      </c>
      <c r="AY5" s="483" t="str">
        <f>IF(AO5="","",IF('Customer Information'!$C$26="Yes",AO5*References!$AS$26,AO5*References!$AR$26))</f>
        <v/>
      </c>
      <c r="AZ5" s="327"/>
    </row>
    <row r="6" spans="2:52" x14ac:dyDescent="0.35">
      <c r="B6" s="331">
        <v>2</v>
      </c>
      <c r="C6" s="333" t="str">
        <f>IF('Elevator Modernization'!B22="","",'Elevator Modernization'!B22)</f>
        <v/>
      </c>
      <c r="D6" s="333" t="str">
        <f>IF('Customer Information'!$C$16="","",'Customer Information'!$C$16)</f>
        <v/>
      </c>
      <c r="E6" s="333" t="str">
        <f>IF('Elevator Modernization'!D22="","",'Elevator Modernization'!D22)</f>
        <v/>
      </c>
      <c r="F6" s="334" t="str">
        <f>IF(E6="","",INDEX(References!$AO$4:$AO$5,MATCH(Calculations!E6,References!$AN$4:$AN$5)))</f>
        <v/>
      </c>
      <c r="G6" s="333" t="str">
        <f>IF('Elevator Modernization'!E22="","",'Elevator Modernization'!E22)</f>
        <v/>
      </c>
      <c r="H6" s="334" t="str">
        <f>IF(G6="","",INDEX(References!$AO$8:$AO$9,MATCH(Calculations!G6,Elevator_Gear_System)))</f>
        <v/>
      </c>
      <c r="I6" s="333" t="str">
        <f>IF('Elevator Modernization'!F22="","",'Elevator Modernization'!F22)</f>
        <v/>
      </c>
      <c r="J6" s="333" t="str">
        <f>IF('Elevator Modernization'!G22="","",'Elevator Modernization'!G22)</f>
        <v/>
      </c>
      <c r="K6" s="334"/>
      <c r="L6" s="333" t="str">
        <f>IF('Elevator Modernization'!H22="","",'Elevator Modernization'!H22)</f>
        <v/>
      </c>
      <c r="M6" s="334" t="str">
        <f>IF('Elevator Modernization'!I22="","",'Elevator Modernization'!I22)</f>
        <v/>
      </c>
      <c r="N6" s="334" t="str">
        <f>IF(M6="","",INDEX(References!$AR$4:$AR$7,MATCH(Calculations!M6,Installed_Drive_eff,0)))</f>
        <v/>
      </c>
      <c r="O6" s="333" t="str">
        <f>IF('Elevator Modernization'!J22="","",'Elevator Modernization'!J22)</f>
        <v/>
      </c>
      <c r="P6" s="333" t="str">
        <f>IF('Elevator Modernization'!K22="","",'Elevator Modernization'!K22)</f>
        <v/>
      </c>
      <c r="Q6" s="335" t="str">
        <f>IF('Elevator Modernization'!L22="","",'Elevator Modernization'!L22)</f>
        <v/>
      </c>
      <c r="R6" s="334" t="str">
        <f>IF(Q6="","",INDEX(References!$AO$12:$AO$14,MATCH(Calculations!Q6,Idling_Factor,0)))</f>
        <v/>
      </c>
      <c r="S6" s="333" t="str">
        <f>IF('Elevator Modernization'!M22="","",'Elevator Modernization'!M22)</f>
        <v/>
      </c>
      <c r="T6" s="333" t="str">
        <f>IF('Elevator Modernization'!N22="","",'Elevator Modernization'!N22)</f>
        <v/>
      </c>
      <c r="U6" s="335" t="str">
        <f>IF(C6="","",References!$AO$17)</f>
        <v/>
      </c>
      <c r="V6" s="335" t="str">
        <f>IF(C6="","",References!$AO$20)</f>
        <v/>
      </c>
      <c r="W6" s="335" t="str">
        <f>IF(C6="","",References!$AO$23)</f>
        <v/>
      </c>
      <c r="X6" s="335" t="str">
        <f>IF(C6="","",References!$AO$26)</f>
        <v/>
      </c>
      <c r="Y6" s="335" t="str">
        <f>IF(C6="","",References!$AO$29)</f>
        <v/>
      </c>
      <c r="Z6" s="335" t="str">
        <f>IF(C6="","",References!$AO$33)</f>
        <v/>
      </c>
      <c r="AA6" s="335" t="str">
        <f>IF(C6="","",References!$AO$36)</f>
        <v/>
      </c>
      <c r="AB6" s="335" t="str">
        <f>IF(C6="","",References!$AR$10)</f>
        <v/>
      </c>
      <c r="AC6" s="335" t="str">
        <f>IF(C6="","",References!$AR$13)</f>
        <v/>
      </c>
      <c r="AD6" s="335" t="str">
        <f>IF(C6="","",References!$AR$16)</f>
        <v/>
      </c>
      <c r="AE6" s="333" t="str">
        <f>IF('Elevator Modernization'!O22="","",'Elevator Modernization'!O22)</f>
        <v/>
      </c>
      <c r="AF6" s="334" t="str">
        <f>IF(AE6="","",INDEX(References!$AR$19:$AR$20,MATCH(Calculations!AE6,Regen_Breaking,0)))</f>
        <v/>
      </c>
      <c r="AG6" s="333" t="str">
        <f>IF(C6="","",References!$AR$23)</f>
        <v/>
      </c>
      <c r="AH6" s="327"/>
      <c r="AI6" s="335" t="str">
        <f t="shared" ref="AI6:AI10" si="0">IF(C6="","",(I6*H6))</f>
        <v/>
      </c>
      <c r="AJ6" s="335" t="str">
        <f t="shared" ref="AJ6:AJ10" si="1">IF(C6="","",(L6*F6*N6))</f>
        <v/>
      </c>
      <c r="AK6" s="335" t="str">
        <f t="shared" ref="AK6:AK10" si="2">IF(C6="","",((C6*AG6*U6/AI6)-(O6*(1-V6)*(S6)*AG6*X6)/(33000*Y6*AJ6)))</f>
        <v/>
      </c>
      <c r="AL6" s="336" t="str">
        <f t="shared" ref="AL6:AL10" si="3">IF(C6="","",(((P6*(1-W6)*(T6)/AI6)/(33000*Y6))*AG6*AA6*Z6+(C6*AG6*(AB6/AI6)*(8760-Z6)*R6)))</f>
        <v/>
      </c>
      <c r="AM6" s="336" t="str">
        <f t="shared" ref="AM6:AM10" si="4">IF(C6="","",(((O6*(1-V6)*(S6)/AJ6)/(33000*Y6))*AG6*AA6*Z6))</f>
        <v/>
      </c>
      <c r="AN6" s="336" t="str">
        <f t="shared" ref="AN6:AN10" si="5">IF(C6="","",((O6*(1-V6)*(S6)*AJ6/33000)*AG6*AC6*AD6*Z6))</f>
        <v/>
      </c>
      <c r="AO6" s="336" t="str">
        <f t="shared" ref="AO6:AO10" si="6">IF(C6="","",(AL6-AM6+(AF6*AN6)))</f>
        <v/>
      </c>
      <c r="AP6" s="336">
        <f>0</f>
        <v>0</v>
      </c>
      <c r="AQ6" s="337" t="str">
        <f>IF(AO6="","",AO6*References!$AQ$29)</f>
        <v/>
      </c>
      <c r="AR6" s="333">
        <f>0</f>
        <v>0</v>
      </c>
      <c r="AS6" s="336" t="str">
        <f t="shared" ref="AS6:AS10" si="7">IF(C6="","",(AQ6+AR6))</f>
        <v/>
      </c>
      <c r="AT6" s="333" t="str">
        <f t="shared" ref="AT6:AT10" si="8">IF(AO6="","",AO6*1.1962)</f>
        <v/>
      </c>
      <c r="AU6" s="333">
        <f>0</f>
        <v>0</v>
      </c>
      <c r="AV6" s="333" t="str">
        <f t="shared" ref="AV6:AV10" si="9">IF(C6="","",(AT6+AU6))</f>
        <v/>
      </c>
      <c r="AW6" s="327"/>
      <c r="AX6" s="333" t="str">
        <f t="shared" ref="AX6:AX10" si="10">IF(C6="","","EMR100")</f>
        <v/>
      </c>
      <c r="AY6" s="483" t="str">
        <f>IF(AO6="","",IF('Customer Information'!$C$26="Yes",AO6*References!$AS$26,AO6*References!$AR$26))</f>
        <v/>
      </c>
      <c r="AZ6" s="327"/>
    </row>
    <row r="7" spans="2:52" x14ac:dyDescent="0.35">
      <c r="B7" s="331">
        <v>3</v>
      </c>
      <c r="C7" s="333" t="str">
        <f>IF('Elevator Modernization'!B23="","",'Elevator Modernization'!B23)</f>
        <v/>
      </c>
      <c r="D7" s="333" t="str">
        <f>IF('Customer Information'!$C$16="","",'Customer Information'!$C$16)</f>
        <v/>
      </c>
      <c r="E7" s="333" t="str">
        <f>IF('Elevator Modernization'!D23="","",'Elevator Modernization'!D23)</f>
        <v/>
      </c>
      <c r="F7" s="334" t="str">
        <f>IF(E7="","",INDEX(References!$AO$4:$AO$5,MATCH(Calculations!E7,References!$AN$4:$AN$5)))</f>
        <v/>
      </c>
      <c r="G7" s="333" t="str">
        <f>IF('Elevator Modernization'!E23="","",'Elevator Modernization'!E23)</f>
        <v/>
      </c>
      <c r="H7" s="334" t="str">
        <f>IF(G7="","",INDEX(References!$AO$8:$AO$9,MATCH(Calculations!G7,Elevator_Gear_System)))</f>
        <v/>
      </c>
      <c r="I7" s="333" t="str">
        <f>IF('Elevator Modernization'!F23="","",'Elevator Modernization'!F23)</f>
        <v/>
      </c>
      <c r="J7" s="333" t="str">
        <f>IF('Elevator Modernization'!G23="","",'Elevator Modernization'!G23)</f>
        <v/>
      </c>
      <c r="K7" s="334"/>
      <c r="L7" s="333" t="str">
        <f>IF('Elevator Modernization'!H23="","",'Elevator Modernization'!H23)</f>
        <v/>
      </c>
      <c r="M7" s="334" t="str">
        <f>IF('Elevator Modernization'!I23="","",'Elevator Modernization'!I23)</f>
        <v/>
      </c>
      <c r="N7" s="334" t="str">
        <f>IF(M7="","",INDEX(References!$AR$4:$AR$7,MATCH(Calculations!M7,Installed_Drive_eff,0)))</f>
        <v/>
      </c>
      <c r="O7" s="333" t="str">
        <f>IF('Elevator Modernization'!J23="","",'Elevator Modernization'!J23)</f>
        <v/>
      </c>
      <c r="P7" s="333" t="str">
        <f>IF('Elevator Modernization'!K23="","",'Elevator Modernization'!K23)</f>
        <v/>
      </c>
      <c r="Q7" s="335" t="str">
        <f>IF('Elevator Modernization'!L23="","",'Elevator Modernization'!L23)</f>
        <v/>
      </c>
      <c r="R7" s="334" t="str">
        <f>IF(Q7="","",INDEX(References!$AO$12:$AO$14,MATCH(Calculations!Q7,Idling_Factor,0)))</f>
        <v/>
      </c>
      <c r="S7" s="333" t="str">
        <f>IF('Elevator Modernization'!M23="","",'Elevator Modernization'!M23)</f>
        <v/>
      </c>
      <c r="T7" s="333" t="str">
        <f>IF('Elevator Modernization'!N23="","",'Elevator Modernization'!N23)</f>
        <v/>
      </c>
      <c r="U7" s="335" t="str">
        <f>IF(C7="","",References!$AO$17)</f>
        <v/>
      </c>
      <c r="V7" s="335" t="str">
        <f>IF(C7="","",References!$AO$20)</f>
        <v/>
      </c>
      <c r="W7" s="335" t="str">
        <f>IF(C7="","",References!$AO$23)</f>
        <v/>
      </c>
      <c r="X7" s="335" t="str">
        <f>IF(C7="","",References!$AO$26)</f>
        <v/>
      </c>
      <c r="Y7" s="335" t="str">
        <f>IF(C7="","",References!$AO$29)</f>
        <v/>
      </c>
      <c r="Z7" s="335" t="str">
        <f>IF(C7="","",References!$AO$33)</f>
        <v/>
      </c>
      <c r="AA7" s="335" t="str">
        <f>IF(C7="","",References!$AO$36)</f>
        <v/>
      </c>
      <c r="AB7" s="335" t="str">
        <f>IF(C7="","",References!$AR$10)</f>
        <v/>
      </c>
      <c r="AC7" s="335" t="str">
        <f>IF(C7="","",References!$AR$13)</f>
        <v/>
      </c>
      <c r="AD7" s="335" t="str">
        <f>IF(C7="","",References!$AR$16)</f>
        <v/>
      </c>
      <c r="AE7" s="333" t="str">
        <f>IF('Elevator Modernization'!O23="","",'Elevator Modernization'!O23)</f>
        <v/>
      </c>
      <c r="AF7" s="334" t="str">
        <f>IF(AE7="","",INDEX(References!$AR$19:$AR$20,MATCH(Calculations!AE7,Regen_Breaking,0)))</f>
        <v/>
      </c>
      <c r="AG7" s="333" t="str">
        <f>IF(C7="","",References!$AR$23)</f>
        <v/>
      </c>
      <c r="AH7" s="327"/>
      <c r="AI7" s="335" t="str">
        <f t="shared" si="0"/>
        <v/>
      </c>
      <c r="AJ7" s="335" t="str">
        <f t="shared" si="1"/>
        <v/>
      </c>
      <c r="AK7" s="335" t="str">
        <f t="shared" si="2"/>
        <v/>
      </c>
      <c r="AL7" s="336" t="str">
        <f t="shared" si="3"/>
        <v/>
      </c>
      <c r="AM7" s="336" t="str">
        <f t="shared" si="4"/>
        <v/>
      </c>
      <c r="AN7" s="336" t="str">
        <f t="shared" si="5"/>
        <v/>
      </c>
      <c r="AO7" s="336" t="str">
        <f t="shared" si="6"/>
        <v/>
      </c>
      <c r="AP7" s="336">
        <f>0</f>
        <v>0</v>
      </c>
      <c r="AQ7" s="337" t="str">
        <f>IF(AO7="","",AO7*References!$AQ$29)</f>
        <v/>
      </c>
      <c r="AR7" s="333">
        <f>0</f>
        <v>0</v>
      </c>
      <c r="AS7" s="336" t="str">
        <f t="shared" si="7"/>
        <v/>
      </c>
      <c r="AT7" s="333" t="str">
        <f t="shared" si="8"/>
        <v/>
      </c>
      <c r="AU7" s="333">
        <f>0</f>
        <v>0</v>
      </c>
      <c r="AV7" s="333" t="str">
        <f t="shared" si="9"/>
        <v/>
      </c>
      <c r="AW7" s="327"/>
      <c r="AX7" s="333" t="str">
        <f t="shared" si="10"/>
        <v/>
      </c>
      <c r="AY7" s="483" t="str">
        <f>IF(AO7="","",IF('Customer Information'!$C$26="Yes",AO7*References!$AS$26,AO7*References!$AR$26))</f>
        <v/>
      </c>
      <c r="AZ7" s="327"/>
    </row>
    <row r="8" spans="2:52" x14ac:dyDescent="0.35">
      <c r="B8" s="331">
        <v>4</v>
      </c>
      <c r="C8" s="333" t="str">
        <f>IF('Elevator Modernization'!B24="","",'Elevator Modernization'!B24)</f>
        <v/>
      </c>
      <c r="D8" s="333" t="str">
        <f>IF('Customer Information'!$C$16="","",'Customer Information'!$C$16)</f>
        <v/>
      </c>
      <c r="E8" s="333" t="str">
        <f>IF('Elevator Modernization'!D24="","",'Elevator Modernization'!D24)</f>
        <v/>
      </c>
      <c r="F8" s="334" t="str">
        <f>IF(E8="","",INDEX(References!$AO$4:$AO$5,MATCH(Calculations!E8,References!$AN$4:$AN$5)))</f>
        <v/>
      </c>
      <c r="G8" s="333" t="str">
        <f>IF('Elevator Modernization'!E24="","",'Elevator Modernization'!E24)</f>
        <v/>
      </c>
      <c r="H8" s="334" t="str">
        <f>IF(G8="","",INDEX(References!$AO$8:$AO$9,MATCH(Calculations!G8,Elevator_Gear_System)))</f>
        <v/>
      </c>
      <c r="I8" s="333" t="str">
        <f>IF('Elevator Modernization'!F24="","",'Elevator Modernization'!F24)</f>
        <v/>
      </c>
      <c r="J8" s="333" t="str">
        <f>IF('Elevator Modernization'!G24="","",'Elevator Modernization'!G24)</f>
        <v/>
      </c>
      <c r="K8" s="334"/>
      <c r="L8" s="333" t="str">
        <f>IF('Elevator Modernization'!H24="","",'Elevator Modernization'!H24)</f>
        <v/>
      </c>
      <c r="M8" s="334" t="str">
        <f>IF('Elevator Modernization'!I24="","",'Elevator Modernization'!I24)</f>
        <v/>
      </c>
      <c r="N8" s="334" t="str">
        <f>IF(M8="","",INDEX(References!$AR$4:$AR$7,MATCH(Calculations!M8,Installed_Drive_eff,0)))</f>
        <v/>
      </c>
      <c r="O8" s="333" t="str">
        <f>IF('Elevator Modernization'!J24="","",'Elevator Modernization'!J24)</f>
        <v/>
      </c>
      <c r="P8" s="333" t="str">
        <f>IF('Elevator Modernization'!K24="","",'Elevator Modernization'!K24)</f>
        <v/>
      </c>
      <c r="Q8" s="335" t="str">
        <f>IF('Elevator Modernization'!L24="","",'Elevator Modernization'!L24)</f>
        <v/>
      </c>
      <c r="R8" s="334" t="str">
        <f>IF(Q8="","",INDEX(References!$AO$12:$AO$14,MATCH(Calculations!Q8,Idling_Factor,0)))</f>
        <v/>
      </c>
      <c r="S8" s="333" t="str">
        <f>IF('Elevator Modernization'!M24="","",'Elevator Modernization'!M24)</f>
        <v/>
      </c>
      <c r="T8" s="333" t="str">
        <f>IF('Elevator Modernization'!N24="","",'Elevator Modernization'!N24)</f>
        <v/>
      </c>
      <c r="U8" s="335" t="str">
        <f>IF(C8="","",References!$AO$17)</f>
        <v/>
      </c>
      <c r="V8" s="335" t="str">
        <f>IF(C8="","",References!$AO$20)</f>
        <v/>
      </c>
      <c r="W8" s="335" t="str">
        <f>IF(C8="","",References!$AO$23)</f>
        <v/>
      </c>
      <c r="X8" s="335" t="str">
        <f>IF(C8="","",References!$AO$26)</f>
        <v/>
      </c>
      <c r="Y8" s="335" t="str">
        <f>IF(C8="","",References!$AO$29)</f>
        <v/>
      </c>
      <c r="Z8" s="335" t="str">
        <f>IF(C8="","",References!$AO$33)</f>
        <v/>
      </c>
      <c r="AA8" s="335" t="str">
        <f>IF(C8="","",References!$AO$36)</f>
        <v/>
      </c>
      <c r="AB8" s="335" t="str">
        <f>IF(C8="","",References!$AR$10)</f>
        <v/>
      </c>
      <c r="AC8" s="335" t="str">
        <f>IF(C8="","",References!$AR$13)</f>
        <v/>
      </c>
      <c r="AD8" s="335" t="str">
        <f>IF(C8="","",References!$AR$16)</f>
        <v/>
      </c>
      <c r="AE8" s="333" t="str">
        <f>IF('Elevator Modernization'!O24="","",'Elevator Modernization'!O24)</f>
        <v/>
      </c>
      <c r="AF8" s="334" t="str">
        <f>IF(AE8="","",INDEX(References!$AR$19:$AR$20,MATCH(Calculations!AE8,Regen_Breaking,0)))</f>
        <v/>
      </c>
      <c r="AG8" s="333" t="str">
        <f>IF(C8="","",References!$AR$23)</f>
        <v/>
      </c>
      <c r="AH8" s="327"/>
      <c r="AI8" s="335" t="str">
        <f t="shared" si="0"/>
        <v/>
      </c>
      <c r="AJ8" s="335" t="str">
        <f t="shared" si="1"/>
        <v/>
      </c>
      <c r="AK8" s="335" t="str">
        <f t="shared" si="2"/>
        <v/>
      </c>
      <c r="AL8" s="336" t="str">
        <f t="shared" si="3"/>
        <v/>
      </c>
      <c r="AM8" s="336" t="str">
        <f t="shared" si="4"/>
        <v/>
      </c>
      <c r="AN8" s="336" t="str">
        <f t="shared" si="5"/>
        <v/>
      </c>
      <c r="AO8" s="336" t="str">
        <f t="shared" si="6"/>
        <v/>
      </c>
      <c r="AP8" s="336">
        <f>0</f>
        <v>0</v>
      </c>
      <c r="AQ8" s="337" t="str">
        <f>IF(AO8="","",AO8*References!$AQ$29)</f>
        <v/>
      </c>
      <c r="AR8" s="333">
        <f>0</f>
        <v>0</v>
      </c>
      <c r="AS8" s="336" t="str">
        <f t="shared" si="7"/>
        <v/>
      </c>
      <c r="AT8" s="333" t="str">
        <f t="shared" si="8"/>
        <v/>
      </c>
      <c r="AU8" s="333">
        <f>0</f>
        <v>0</v>
      </c>
      <c r="AV8" s="333" t="str">
        <f t="shared" si="9"/>
        <v/>
      </c>
      <c r="AW8" s="327"/>
      <c r="AX8" s="333" t="str">
        <f t="shared" si="10"/>
        <v/>
      </c>
      <c r="AY8" s="483" t="str">
        <f>IF(AO8="","",IF('Customer Information'!$C$26="Yes",AO8*References!$AS$26,AO8*References!$AR$26))</f>
        <v/>
      </c>
      <c r="AZ8" s="327"/>
    </row>
    <row r="9" spans="2:52" x14ac:dyDescent="0.35">
      <c r="B9" s="331">
        <v>5</v>
      </c>
      <c r="C9" s="333" t="str">
        <f>IF('Elevator Modernization'!B25="","",'Elevator Modernization'!B25)</f>
        <v/>
      </c>
      <c r="D9" s="333" t="str">
        <f>IF('Customer Information'!$C$16="","",'Customer Information'!$C$16)</f>
        <v/>
      </c>
      <c r="E9" s="333" t="str">
        <f>IF('Elevator Modernization'!D25="","",'Elevator Modernization'!D25)</f>
        <v/>
      </c>
      <c r="F9" s="334" t="str">
        <f>IF(E9="","",INDEX(References!$AO$4:$AO$5,MATCH(Calculations!E9,References!$AN$4:$AN$5)))</f>
        <v/>
      </c>
      <c r="G9" s="333" t="str">
        <f>IF('Elevator Modernization'!E25="","",'Elevator Modernization'!E25)</f>
        <v/>
      </c>
      <c r="H9" s="334" t="str">
        <f>IF(G9="","",INDEX(References!$AO$8:$AO$9,MATCH(Calculations!G9,Elevator_Gear_System)))</f>
        <v/>
      </c>
      <c r="I9" s="333" t="str">
        <f>IF('Elevator Modernization'!F25="","",'Elevator Modernization'!F25)</f>
        <v/>
      </c>
      <c r="J9" s="333" t="str">
        <f>IF('Elevator Modernization'!G25="","",'Elevator Modernization'!G25)</f>
        <v/>
      </c>
      <c r="K9" s="334"/>
      <c r="L9" s="333" t="str">
        <f>IF('Elevator Modernization'!H25="","",'Elevator Modernization'!H25)</f>
        <v/>
      </c>
      <c r="M9" s="334" t="str">
        <f>IF('Elevator Modernization'!I25="","",'Elevator Modernization'!I25)</f>
        <v/>
      </c>
      <c r="N9" s="334" t="str">
        <f>IF(M9="","",INDEX(References!$AR$4:$AR$7,MATCH(Calculations!M9,Installed_Drive_eff,0)))</f>
        <v/>
      </c>
      <c r="O9" s="333" t="str">
        <f>IF('Elevator Modernization'!J25="","",'Elevator Modernization'!J25)</f>
        <v/>
      </c>
      <c r="P9" s="333" t="str">
        <f>IF('Elevator Modernization'!K25="","",'Elevator Modernization'!K25)</f>
        <v/>
      </c>
      <c r="Q9" s="335" t="str">
        <f>IF('Elevator Modernization'!L25="","",'Elevator Modernization'!L25)</f>
        <v/>
      </c>
      <c r="R9" s="334" t="str">
        <f>IF(Q9="","",INDEX(References!$AO$12:$AO$14,MATCH(Calculations!Q9,Idling_Factor,0)))</f>
        <v/>
      </c>
      <c r="S9" s="333" t="str">
        <f>IF('Elevator Modernization'!M25="","",'Elevator Modernization'!M25)</f>
        <v/>
      </c>
      <c r="T9" s="333" t="str">
        <f>IF('Elevator Modernization'!N25="","",'Elevator Modernization'!N25)</f>
        <v/>
      </c>
      <c r="U9" s="335" t="str">
        <f>IF(C9="","",References!$AO$17)</f>
        <v/>
      </c>
      <c r="V9" s="335" t="str">
        <f>IF(C9="","",References!$AO$20)</f>
        <v/>
      </c>
      <c r="W9" s="335" t="str">
        <f>IF(C9="","",References!$AO$23)</f>
        <v/>
      </c>
      <c r="X9" s="335" t="str">
        <f>IF(C9="","",References!$AO$26)</f>
        <v/>
      </c>
      <c r="Y9" s="335" t="str">
        <f>IF(C9="","",References!$AO$29)</f>
        <v/>
      </c>
      <c r="Z9" s="335" t="str">
        <f>IF(C9="","",References!$AO$33)</f>
        <v/>
      </c>
      <c r="AA9" s="335" t="str">
        <f>IF(C9="","",References!$AO$36)</f>
        <v/>
      </c>
      <c r="AB9" s="335" t="str">
        <f>IF(C9="","",References!$AR$10)</f>
        <v/>
      </c>
      <c r="AC9" s="335" t="str">
        <f>IF(C9="","",References!$AR$13)</f>
        <v/>
      </c>
      <c r="AD9" s="335" t="str">
        <f>IF(C9="","",References!$AR$16)</f>
        <v/>
      </c>
      <c r="AE9" s="333" t="str">
        <f>IF('Elevator Modernization'!O25="","",'Elevator Modernization'!O25)</f>
        <v/>
      </c>
      <c r="AF9" s="334" t="str">
        <f>IF(AE9="","",INDEX(References!$AR$19:$AR$20,MATCH(Calculations!AE9,Regen_Breaking,0)))</f>
        <v/>
      </c>
      <c r="AG9" s="333" t="str">
        <f>IF(C9="","",References!$AR$23)</f>
        <v/>
      </c>
      <c r="AH9" s="327"/>
      <c r="AI9" s="335" t="str">
        <f t="shared" si="0"/>
        <v/>
      </c>
      <c r="AJ9" s="335" t="str">
        <f t="shared" si="1"/>
        <v/>
      </c>
      <c r="AK9" s="335" t="str">
        <f t="shared" si="2"/>
        <v/>
      </c>
      <c r="AL9" s="336" t="str">
        <f t="shared" si="3"/>
        <v/>
      </c>
      <c r="AM9" s="336" t="str">
        <f t="shared" si="4"/>
        <v/>
      </c>
      <c r="AN9" s="336" t="str">
        <f t="shared" si="5"/>
        <v/>
      </c>
      <c r="AO9" s="336" t="str">
        <f t="shared" si="6"/>
        <v/>
      </c>
      <c r="AP9" s="336">
        <f>0</f>
        <v>0</v>
      </c>
      <c r="AQ9" s="337" t="str">
        <f>IF(AO9="","",AO9*References!$AQ$29)</f>
        <v/>
      </c>
      <c r="AR9" s="333">
        <f>0</f>
        <v>0</v>
      </c>
      <c r="AS9" s="336" t="str">
        <f t="shared" si="7"/>
        <v/>
      </c>
      <c r="AT9" s="333" t="str">
        <f t="shared" si="8"/>
        <v/>
      </c>
      <c r="AU9" s="333">
        <f>0</f>
        <v>0</v>
      </c>
      <c r="AV9" s="333" t="str">
        <f t="shared" si="9"/>
        <v/>
      </c>
      <c r="AW9" s="327"/>
      <c r="AX9" s="333" t="str">
        <f t="shared" si="10"/>
        <v/>
      </c>
      <c r="AY9" s="483" t="str">
        <f>IF(AO9="","",IF('Customer Information'!$C$26="Yes",AO9*References!$AS$26,AO9*References!$AR$26))</f>
        <v/>
      </c>
      <c r="AZ9" s="327"/>
    </row>
    <row r="10" spans="2:52" x14ac:dyDescent="0.35">
      <c r="B10" s="331">
        <v>6</v>
      </c>
      <c r="C10" s="333" t="str">
        <f>IF('Elevator Modernization'!B26="","",'Elevator Modernization'!B26)</f>
        <v/>
      </c>
      <c r="D10" s="333" t="str">
        <f>IF('Customer Information'!$C$16="","",'Customer Information'!$C$16)</f>
        <v/>
      </c>
      <c r="E10" s="333" t="str">
        <f>IF('Elevator Modernization'!D26="","",'Elevator Modernization'!D26)</f>
        <v/>
      </c>
      <c r="F10" s="334" t="str">
        <f>IF(E10="","",INDEX(References!$AO$4:$AO$5,MATCH(Calculations!E10,References!$AN$4:$AN$5)))</f>
        <v/>
      </c>
      <c r="G10" s="333" t="str">
        <f>IF('Elevator Modernization'!E26="","",'Elevator Modernization'!E26)</f>
        <v/>
      </c>
      <c r="H10" s="334" t="str">
        <f>IF(G10="","",INDEX(References!$AO$8:$AO$9,MATCH(Calculations!G10,Elevator_Gear_System)))</f>
        <v/>
      </c>
      <c r="I10" s="333" t="str">
        <f>IF('Elevator Modernization'!F26="","",'Elevator Modernization'!F26)</f>
        <v/>
      </c>
      <c r="J10" s="333" t="str">
        <f>IF('Elevator Modernization'!G26="","",'Elevator Modernization'!G26)</f>
        <v/>
      </c>
      <c r="K10" s="334"/>
      <c r="L10" s="333" t="str">
        <f>IF('Elevator Modernization'!H26="","",'Elevator Modernization'!H26)</f>
        <v/>
      </c>
      <c r="M10" s="334" t="str">
        <f>IF('Elevator Modernization'!I26="","",'Elevator Modernization'!I26)</f>
        <v/>
      </c>
      <c r="N10" s="334" t="str">
        <f>IF(M10="","",INDEX(References!$AR$4:$AR$7,MATCH(Calculations!M10,Installed_Drive_eff,0)))</f>
        <v/>
      </c>
      <c r="O10" s="333" t="str">
        <f>IF('Elevator Modernization'!J26="","",'Elevator Modernization'!J26)</f>
        <v/>
      </c>
      <c r="P10" s="333" t="str">
        <f>IF('Elevator Modernization'!K26="","",'Elevator Modernization'!K26)</f>
        <v/>
      </c>
      <c r="Q10" s="335" t="str">
        <f>IF('Elevator Modernization'!L26="","",'Elevator Modernization'!L26)</f>
        <v/>
      </c>
      <c r="R10" s="334" t="str">
        <f>IF(Q10="","",INDEX(References!$AO$12:$AO$14,MATCH(Calculations!Q10,Idling_Factor,0)))</f>
        <v/>
      </c>
      <c r="S10" s="333" t="str">
        <f>IF('Elevator Modernization'!M26="","",'Elevator Modernization'!M26)</f>
        <v/>
      </c>
      <c r="T10" s="333" t="str">
        <f>IF('Elevator Modernization'!N26="","",'Elevator Modernization'!N26)</f>
        <v/>
      </c>
      <c r="U10" s="335" t="str">
        <f>IF(C10="","",References!$AO$17)</f>
        <v/>
      </c>
      <c r="V10" s="335" t="str">
        <f>IF(C10="","",References!$AO$20)</f>
        <v/>
      </c>
      <c r="W10" s="335" t="str">
        <f>IF(C10="","",References!$AO$23)</f>
        <v/>
      </c>
      <c r="X10" s="335" t="str">
        <f>IF(C10="","",References!$AO$26)</f>
        <v/>
      </c>
      <c r="Y10" s="335" t="str">
        <f>IF(C10="","",References!$AO$29)</f>
        <v/>
      </c>
      <c r="Z10" s="335" t="str">
        <f>IF(C10="","",References!$AO$33)</f>
        <v/>
      </c>
      <c r="AA10" s="335" t="str">
        <f>IF(C10="","",References!$AO$36)</f>
        <v/>
      </c>
      <c r="AB10" s="335" t="str">
        <f>IF(C10="","",References!$AR$10)</f>
        <v/>
      </c>
      <c r="AC10" s="335" t="str">
        <f>IF(C10="","",References!$AR$13)</f>
        <v/>
      </c>
      <c r="AD10" s="335" t="str">
        <f>IF(C10="","",References!$AR$16)</f>
        <v/>
      </c>
      <c r="AE10" s="333" t="str">
        <f>IF('Elevator Modernization'!O26="","",'Elevator Modernization'!O26)</f>
        <v/>
      </c>
      <c r="AF10" s="334" t="str">
        <f>IF(AE10="","",INDEX(References!$AR$19:$AR$20,MATCH(Calculations!AE10,Regen_Breaking,0)))</f>
        <v/>
      </c>
      <c r="AG10" s="333" t="str">
        <f>IF(C10="","",References!$AR$23)</f>
        <v/>
      </c>
      <c r="AH10" s="327"/>
      <c r="AI10" s="335" t="str">
        <f t="shared" si="0"/>
        <v/>
      </c>
      <c r="AJ10" s="335" t="str">
        <f t="shared" si="1"/>
        <v/>
      </c>
      <c r="AK10" s="335" t="str">
        <f t="shared" si="2"/>
        <v/>
      </c>
      <c r="AL10" s="336" t="str">
        <f t="shared" si="3"/>
        <v/>
      </c>
      <c r="AM10" s="336" t="str">
        <f t="shared" si="4"/>
        <v/>
      </c>
      <c r="AN10" s="336" t="str">
        <f t="shared" si="5"/>
        <v/>
      </c>
      <c r="AO10" s="336" t="str">
        <f t="shared" si="6"/>
        <v/>
      </c>
      <c r="AP10" s="336">
        <f>0</f>
        <v>0</v>
      </c>
      <c r="AQ10" s="337" t="str">
        <f>IF(AO10="","",AO10*References!$AQ$29)</f>
        <v/>
      </c>
      <c r="AR10" s="333">
        <f>0</f>
        <v>0</v>
      </c>
      <c r="AS10" s="336" t="str">
        <f t="shared" si="7"/>
        <v/>
      </c>
      <c r="AT10" s="333" t="str">
        <f t="shared" si="8"/>
        <v/>
      </c>
      <c r="AU10" s="333">
        <f>0</f>
        <v>0</v>
      </c>
      <c r="AV10" s="333" t="str">
        <f t="shared" si="9"/>
        <v/>
      </c>
      <c r="AW10" s="327"/>
      <c r="AX10" s="333" t="str">
        <f t="shared" si="10"/>
        <v/>
      </c>
      <c r="AY10" s="483" t="str">
        <f>IF(AO10="","",IF('Customer Information'!$C$26="Yes",AO10*References!$AS$26,AO10*References!$AR$26))</f>
        <v/>
      </c>
      <c r="AZ10" s="327"/>
    </row>
    <row r="11" spans="2:52" x14ac:dyDescent="0.35">
      <c r="B11" s="331"/>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9"/>
      <c r="AB11" s="330"/>
      <c r="AC11" s="327"/>
      <c r="AD11" s="327"/>
      <c r="AE11" s="327"/>
      <c r="AF11" s="327"/>
      <c r="AG11" s="327"/>
      <c r="AH11" s="327"/>
      <c r="AI11" s="329"/>
      <c r="AJ11" s="329"/>
      <c r="AK11" s="329"/>
      <c r="AL11" s="327"/>
      <c r="AM11" s="327"/>
      <c r="AN11" s="327"/>
      <c r="AO11" s="327"/>
      <c r="AP11" s="327"/>
      <c r="AQ11" s="327"/>
      <c r="AT11" s="327"/>
      <c r="AU11" s="327"/>
      <c r="AV11" s="327"/>
      <c r="AW11" s="327"/>
      <c r="AX11" s="327"/>
      <c r="AY11" s="327"/>
      <c r="AZ11" s="327"/>
    </row>
    <row r="12" spans="2:52" x14ac:dyDescent="0.35">
      <c r="B12" s="331"/>
      <c r="C12" s="327"/>
      <c r="D12" s="327"/>
      <c r="E12" s="327"/>
      <c r="F12" s="327"/>
      <c r="G12" s="327"/>
      <c r="H12" s="327"/>
      <c r="I12" s="327"/>
      <c r="J12" s="327"/>
      <c r="K12" s="327"/>
      <c r="L12" s="329"/>
      <c r="M12" s="327"/>
      <c r="N12" s="329"/>
      <c r="O12" s="329"/>
      <c r="P12" s="327"/>
      <c r="Q12" s="329"/>
      <c r="R12" s="329"/>
      <c r="S12" s="329"/>
      <c r="T12" s="327"/>
      <c r="U12" s="329"/>
      <c r="V12" s="329"/>
      <c r="W12" s="327"/>
      <c r="X12" s="329"/>
      <c r="Y12" s="329"/>
      <c r="Z12" s="329"/>
      <c r="AA12" s="329"/>
      <c r="AB12" s="330"/>
      <c r="AC12" s="327"/>
      <c r="AD12" s="327"/>
      <c r="AE12" s="327"/>
      <c r="AF12" s="327"/>
      <c r="AG12" s="327"/>
      <c r="AH12" s="327"/>
      <c r="AI12" s="329"/>
      <c r="AJ12" s="329"/>
      <c r="AK12" s="329"/>
      <c r="AL12" s="327"/>
      <c r="AM12" s="327"/>
      <c r="AN12" s="327"/>
      <c r="AO12" s="327"/>
      <c r="AP12" s="327"/>
      <c r="AQ12" s="327"/>
      <c r="AR12" s="327"/>
      <c r="AS12" s="327"/>
      <c r="AT12" s="327"/>
      <c r="AU12" s="327"/>
      <c r="AV12" s="327"/>
      <c r="AW12" s="327"/>
      <c r="AX12" s="327"/>
      <c r="AY12" s="327"/>
      <c r="AZ12" s="327"/>
    </row>
    <row r="13" spans="2:52" x14ac:dyDescent="0.35">
      <c r="B13" s="331"/>
      <c r="C13" s="327"/>
      <c r="D13" s="327"/>
      <c r="E13" s="327"/>
      <c r="F13" s="327"/>
      <c r="G13" s="327"/>
      <c r="H13" s="327"/>
      <c r="I13" s="327"/>
      <c r="J13" s="327"/>
      <c r="K13" s="327"/>
      <c r="L13" s="329"/>
      <c r="M13" s="327"/>
      <c r="N13" s="329"/>
      <c r="O13" s="329"/>
      <c r="P13" s="327"/>
      <c r="Q13" s="329"/>
      <c r="R13" s="329"/>
      <c r="S13" s="329"/>
      <c r="T13" s="327"/>
      <c r="U13" s="329"/>
      <c r="V13" s="329"/>
      <c r="W13" s="327"/>
      <c r="X13" s="329"/>
      <c r="Y13" s="329"/>
      <c r="Z13" s="329"/>
      <c r="AA13" s="329"/>
      <c r="AB13" s="330"/>
      <c r="AC13" s="327"/>
      <c r="AD13" s="327"/>
      <c r="AE13" s="327"/>
      <c r="AF13" s="327"/>
      <c r="AG13" s="327"/>
      <c r="AH13" s="327"/>
      <c r="AI13" s="329"/>
      <c r="AJ13" s="329"/>
      <c r="AK13" s="329"/>
      <c r="AL13" s="327"/>
      <c r="AM13" s="327"/>
      <c r="AN13" s="327"/>
      <c r="AO13" s="327"/>
      <c r="AP13" s="327"/>
      <c r="AQ13" s="327"/>
      <c r="AR13" s="327"/>
      <c r="AS13" s="327"/>
      <c r="AT13" s="327"/>
      <c r="AU13" s="327"/>
      <c r="AV13" s="327"/>
      <c r="AW13" s="327"/>
      <c r="AX13" s="327"/>
      <c r="AY13" s="327"/>
      <c r="AZ13" s="327"/>
    </row>
    <row r="14" spans="2:52" x14ac:dyDescent="0.35">
      <c r="B14" s="331"/>
      <c r="C14" s="327"/>
      <c r="D14" s="327"/>
      <c r="E14" s="327"/>
      <c r="F14" s="327"/>
      <c r="G14" s="327"/>
      <c r="H14" s="327"/>
      <c r="I14" s="327"/>
      <c r="J14" s="327"/>
      <c r="K14" s="327"/>
      <c r="L14" s="329"/>
      <c r="M14" s="327"/>
      <c r="N14" s="329"/>
      <c r="O14" s="329"/>
      <c r="P14" s="327"/>
      <c r="Q14" s="329"/>
      <c r="R14" s="329"/>
      <c r="S14" s="329"/>
      <c r="T14" s="327"/>
      <c r="U14" s="329"/>
      <c r="V14" s="329"/>
      <c r="W14" s="327"/>
      <c r="X14" s="329"/>
      <c r="Y14" s="329"/>
      <c r="Z14" s="329"/>
      <c r="AA14" s="329"/>
      <c r="AB14" s="330"/>
      <c r="AC14" s="327"/>
      <c r="AD14" s="327"/>
      <c r="AE14" s="327"/>
      <c r="AF14" s="327"/>
      <c r="AG14" s="327"/>
      <c r="AH14" s="327"/>
      <c r="AI14" s="329"/>
      <c r="AJ14" s="329"/>
      <c r="AK14" s="329"/>
      <c r="AL14" s="327"/>
      <c r="AM14" s="327"/>
      <c r="AN14" s="327"/>
      <c r="AO14" s="327"/>
      <c r="AP14" s="327"/>
      <c r="AQ14" s="327"/>
      <c r="AR14" s="327"/>
      <c r="AS14" s="327"/>
      <c r="AT14" s="327"/>
      <c r="AU14" s="327"/>
      <c r="AV14" s="327"/>
      <c r="AW14" s="327"/>
      <c r="AX14" s="327"/>
      <c r="AY14" s="327"/>
      <c r="AZ14" s="327"/>
    </row>
    <row r="15" spans="2:52" x14ac:dyDescent="0.35">
      <c r="B15" s="328" t="s">
        <v>1177</v>
      </c>
      <c r="C15" s="327"/>
      <c r="D15" s="327"/>
      <c r="E15" s="327"/>
      <c r="F15" s="327"/>
      <c r="G15" s="327"/>
      <c r="H15" s="327"/>
      <c r="I15" s="327"/>
      <c r="J15" s="327"/>
      <c r="K15" s="327"/>
      <c r="L15" s="329"/>
      <c r="M15" s="327"/>
      <c r="N15" s="329"/>
      <c r="O15" s="329"/>
      <c r="P15" s="327"/>
      <c r="Q15" s="329"/>
      <c r="R15" s="329"/>
      <c r="S15" s="329"/>
      <c r="T15" s="327"/>
      <c r="U15" s="329"/>
      <c r="V15" s="329"/>
      <c r="W15" s="327"/>
      <c r="X15" s="329"/>
      <c r="Y15" s="329"/>
      <c r="Z15" s="329"/>
      <c r="AA15" s="329"/>
      <c r="AB15" s="330"/>
      <c r="AC15" s="327"/>
      <c r="AD15" s="327"/>
      <c r="AE15" s="327"/>
      <c r="AF15" s="327"/>
      <c r="AG15" s="327"/>
      <c r="AH15" s="327"/>
      <c r="AI15" s="329"/>
      <c r="AJ15" s="329"/>
      <c r="AK15" s="329"/>
      <c r="AL15" s="327"/>
      <c r="AM15" s="327"/>
      <c r="AN15" s="327"/>
      <c r="AO15" s="327"/>
      <c r="AP15" s="327"/>
      <c r="AQ15" s="327"/>
      <c r="AR15" s="327"/>
      <c r="AS15" s="327"/>
      <c r="AT15" s="327"/>
      <c r="AU15" s="327"/>
      <c r="AV15" s="327"/>
      <c r="AW15" s="327"/>
      <c r="AX15" s="327"/>
      <c r="AY15" s="327"/>
      <c r="AZ15" s="327"/>
    </row>
    <row r="16" spans="2:52" ht="26" x14ac:dyDescent="0.35">
      <c r="B16" s="331"/>
      <c r="C16" s="332" t="s">
        <v>1069</v>
      </c>
      <c r="D16" s="332" t="s">
        <v>386</v>
      </c>
      <c r="E16" s="332" t="s">
        <v>1095</v>
      </c>
      <c r="F16" s="332" t="s">
        <v>1117</v>
      </c>
      <c r="G16" s="332" t="s">
        <v>1094</v>
      </c>
      <c r="H16" s="332" t="s">
        <v>1118</v>
      </c>
      <c r="I16" s="332" t="s">
        <v>1098</v>
      </c>
      <c r="J16" s="332" t="s">
        <v>1099</v>
      </c>
      <c r="K16" s="332" t="s">
        <v>1119</v>
      </c>
      <c r="L16" s="332" t="s">
        <v>1100</v>
      </c>
      <c r="M16" s="332" t="s">
        <v>1101</v>
      </c>
      <c r="N16" s="332" t="s">
        <v>1070</v>
      </c>
      <c r="O16" s="332" t="s">
        <v>1102</v>
      </c>
      <c r="P16" s="332" t="s">
        <v>1105</v>
      </c>
      <c r="Q16" s="332" t="s">
        <v>1103</v>
      </c>
      <c r="R16" s="332" t="s">
        <v>1083</v>
      </c>
      <c r="S16" s="332" t="s">
        <v>1104</v>
      </c>
      <c r="T16" s="332" t="s">
        <v>1120</v>
      </c>
      <c r="U16" s="332" t="s">
        <v>1089</v>
      </c>
      <c r="V16" s="332" t="s">
        <v>1121</v>
      </c>
      <c r="W16" s="332" t="s">
        <v>1122</v>
      </c>
      <c r="X16" s="332" t="s">
        <v>1123</v>
      </c>
      <c r="Y16" s="332" t="s">
        <v>1124</v>
      </c>
      <c r="Z16" s="332" t="s">
        <v>1081</v>
      </c>
      <c r="AA16" s="332" t="s">
        <v>1125</v>
      </c>
      <c r="AB16" s="332" t="s">
        <v>1082</v>
      </c>
      <c r="AC16" s="332" t="s">
        <v>1126</v>
      </c>
      <c r="AD16" s="332" t="s">
        <v>1144</v>
      </c>
      <c r="AE16" s="332" t="s">
        <v>1108</v>
      </c>
      <c r="AF16" s="332" t="s">
        <v>1128</v>
      </c>
      <c r="AG16" s="332" t="s">
        <v>1129</v>
      </c>
      <c r="AH16" s="327"/>
      <c r="AI16" s="332" t="s">
        <v>1130</v>
      </c>
      <c r="AJ16" s="332" t="s">
        <v>1131</v>
      </c>
      <c r="AK16" s="332" t="s">
        <v>1132</v>
      </c>
      <c r="AL16" s="332" t="s">
        <v>1133</v>
      </c>
      <c r="AM16" s="332" t="s">
        <v>1134</v>
      </c>
      <c r="AN16" s="332" t="s">
        <v>1135</v>
      </c>
      <c r="AO16" s="332" t="s">
        <v>1136</v>
      </c>
      <c r="AP16" s="332" t="s">
        <v>1137</v>
      </c>
      <c r="AQ16" s="332" t="s">
        <v>1138</v>
      </c>
      <c r="AR16" s="332" t="s">
        <v>1139</v>
      </c>
      <c r="AS16" s="332" t="s">
        <v>1140</v>
      </c>
      <c r="AT16" s="332" t="s">
        <v>1141</v>
      </c>
      <c r="AU16" s="332" t="s">
        <v>1142</v>
      </c>
      <c r="AV16" s="332" t="s">
        <v>1143</v>
      </c>
      <c r="AW16" s="327"/>
      <c r="AX16" s="332" t="s">
        <v>372</v>
      </c>
      <c r="AY16" s="332" t="s">
        <v>18</v>
      </c>
      <c r="AZ16" s="327"/>
    </row>
    <row r="17" spans="2:52" x14ac:dyDescent="0.35">
      <c r="B17" s="331">
        <v>1</v>
      </c>
      <c r="C17" s="333" t="str">
        <f>IF('Elevator Modernization'!B35="","",'Elevator Modernization'!B35)</f>
        <v/>
      </c>
      <c r="D17" s="333" t="str">
        <f>IF('Customer Information'!$C$16="","",'Customer Information'!$C$16)</f>
        <v/>
      </c>
      <c r="E17" s="333" t="str">
        <f>IF('Elevator Modernization'!D35="","",'Elevator Modernization'!D35)</f>
        <v/>
      </c>
      <c r="F17" s="334" t="str">
        <f>IF(E17="","",INDEX(References!$AO$4:$AO$5,MATCH(Calculations!E17,References!$AN$4:$AN$5)))</f>
        <v/>
      </c>
      <c r="G17" s="333" t="str">
        <f>IF('Elevator Modernization'!E35="","",'Elevator Modernization'!E35)</f>
        <v/>
      </c>
      <c r="H17" s="334" t="str">
        <f>IF(G17="","",INDEX(References!$AO$8:$AO$9,MATCH(Calculations!G17,Elevator_Gear_System)))</f>
        <v/>
      </c>
      <c r="I17" s="333" t="str">
        <f>IF('Elevator Modernization'!F35="","",'Elevator Modernization'!F35)</f>
        <v/>
      </c>
      <c r="J17" s="333" t="str">
        <f>IF('Elevator Modernization'!G35="","",'Elevator Modernization'!G35)</f>
        <v/>
      </c>
      <c r="K17" s="414" t="str">
        <f>IF(J17="","",INDEX(References!$AR$4:$AR$7,MATCH(Calculations!J17,Baseline_Drive_Eff,0)))</f>
        <v/>
      </c>
      <c r="L17" s="333" t="str">
        <f>IF('Elevator Modernization'!H35="","",'Elevator Modernization'!H35)</f>
        <v/>
      </c>
      <c r="M17" s="333" t="str">
        <f>IF('Elevator Modernization'!I35="","",'Elevator Modernization'!I35)</f>
        <v/>
      </c>
      <c r="N17" s="334" t="str">
        <f>IF(M17="","",INDEX(References!$AR$4:$AR$7,MATCH(Calculations!M17,Installed_Drive_eff,0)))</f>
        <v/>
      </c>
      <c r="O17" s="333" t="str">
        <f>IF('Elevator Modernization'!J35="","",'Elevator Modernization'!J35)</f>
        <v/>
      </c>
      <c r="P17" s="333" t="str">
        <f>IF('Elevator Modernization'!K35="","",'Elevator Modernization'!K35)</f>
        <v/>
      </c>
      <c r="Q17" s="335" t="str">
        <f>IF('Elevator Modernization'!L35="","",'Elevator Modernization'!L35)</f>
        <v/>
      </c>
      <c r="R17" s="334" t="str">
        <f>IF(Q17="","",INDEX(References!$AO$12:$AO$14,MATCH(Calculations!Q17,Idling_Factor,0)))</f>
        <v/>
      </c>
      <c r="S17" s="333" t="str">
        <f>IF('Elevator Modernization'!M35="","",'Elevator Modernization'!M35)</f>
        <v/>
      </c>
      <c r="T17" s="333" t="str">
        <f>IF('Elevator Modernization'!N35="","",'Elevator Modernization'!N35)</f>
        <v/>
      </c>
      <c r="U17" s="335" t="str">
        <f>IF(C17="","",References!$AO$17)</f>
        <v/>
      </c>
      <c r="V17" s="335" t="str">
        <f>IF(C17="","",References!$AO$20)</f>
        <v/>
      </c>
      <c r="W17" s="335" t="str">
        <f>IF(C17="","",References!$AO$23)</f>
        <v/>
      </c>
      <c r="X17" s="335" t="str">
        <f>IF(C17="","",References!$AO$26)</f>
        <v/>
      </c>
      <c r="Y17" s="335" t="str">
        <f>IF(C17="","",References!$AO$29)</f>
        <v/>
      </c>
      <c r="Z17" s="335" t="str">
        <f>IF(C17="","",References!$AO$33)</f>
        <v/>
      </c>
      <c r="AA17" s="335" t="str">
        <f>IF(C17="","",References!$AO$36)</f>
        <v/>
      </c>
      <c r="AB17" s="335" t="str">
        <f>IF(C17="","",References!$AR$10)</f>
        <v/>
      </c>
      <c r="AC17" s="335" t="str">
        <f>IF(C17="","",References!$AR$13)</f>
        <v/>
      </c>
      <c r="AD17" s="335" t="str">
        <f>IF(C17="","",References!$AR$16)</f>
        <v/>
      </c>
      <c r="AE17" s="333" t="str">
        <f>IF('Elevator Modernization'!O35="","",'Elevator Modernization'!O35)</f>
        <v/>
      </c>
      <c r="AF17" s="334" t="str">
        <f>IF(AE17="","",INDEX(References!$AR$19:$AR$20,MATCH(Calculations!AE17,Regen_Breaking,0)))</f>
        <v/>
      </c>
      <c r="AG17" s="333" t="str">
        <f>IF(C17="","",References!$AR$23)</f>
        <v/>
      </c>
      <c r="AH17" s="327"/>
      <c r="AI17" s="335" t="str">
        <f t="shared" ref="AI17:AI22" si="11">IF(C17="","",(I17*H17*K17))</f>
        <v/>
      </c>
      <c r="AJ17" s="335" t="str">
        <f t="shared" ref="AJ17:AJ22" si="12">IF(C17="","",(L17*F17*N17))</f>
        <v/>
      </c>
      <c r="AK17" s="335" t="str">
        <f>IF(C17="","",((P17*(1-W17)*(T17)/AI17)-(O17*(1-V17)*(S17)/AJ17))*AG17*X17/(33000*Y17))</f>
        <v/>
      </c>
      <c r="AL17" s="333" t="str">
        <f>IF(C17="","",(((P17*(1-W17)*T17/AI17)/(33000*Y17))*AG17*AA17*Z17))</f>
        <v/>
      </c>
      <c r="AM17" s="336" t="str">
        <f>IF(C17="","",(((O17*(1-V17)*S17/AJ17)/(33000*Y17))*AG17*AA17*Z17))</f>
        <v/>
      </c>
      <c r="AN17" s="336" t="str">
        <f>IF(C17="","",((O17*(1-V17)*S17*AJ17/33000)*AG17*AC17*AD17*Z17))</f>
        <v/>
      </c>
      <c r="AO17" s="333" t="str">
        <f>IF(C17="","",(AL17-AM17+(AF17*AN17)))</f>
        <v/>
      </c>
      <c r="AP17" s="336">
        <f>0</f>
        <v>0</v>
      </c>
      <c r="AQ17" s="337" t="str">
        <f>IF(AO17="","",AO17*References!$AQ$29)</f>
        <v/>
      </c>
      <c r="AR17" s="333">
        <f>0</f>
        <v>0</v>
      </c>
      <c r="AS17" s="336" t="str">
        <f>IF(C17="","",(AQ17+AR17))</f>
        <v/>
      </c>
      <c r="AT17" s="333" t="str">
        <f t="shared" ref="AT17:AT22" si="13">IF(AO17="","",AO17*1.1962)</f>
        <v/>
      </c>
      <c r="AU17" s="333">
        <f>0</f>
        <v>0</v>
      </c>
      <c r="AV17" s="333" t="str">
        <f>IF(C17="","",(AT17+AU17))</f>
        <v/>
      </c>
      <c r="AW17" s="327"/>
      <c r="AX17" s="333" t="str">
        <f t="shared" ref="AX17:AX22" si="14">IF(C17="","",EMR200)</f>
        <v/>
      </c>
      <c r="AY17" s="333" t="str">
        <f>IF(AO17="","",IF('Customer Information'!$C$26="Yes",AO17*References!$AS$26,AO17*References!$AR$26))</f>
        <v/>
      </c>
      <c r="AZ17" s="327"/>
    </row>
    <row r="18" spans="2:52" x14ac:dyDescent="0.35">
      <c r="B18" s="331">
        <v>2</v>
      </c>
      <c r="C18" s="333" t="str">
        <f>IF('Elevator Modernization'!B36="","",'Elevator Modernization'!B36)</f>
        <v/>
      </c>
      <c r="D18" s="333" t="str">
        <f>IF('Customer Information'!$C$16="","",'Customer Information'!$C$16)</f>
        <v/>
      </c>
      <c r="E18" s="333" t="str">
        <f>IF('Elevator Modernization'!D36="","",'Elevator Modernization'!D36)</f>
        <v/>
      </c>
      <c r="F18" s="334" t="str">
        <f>IF(E18="","",INDEX(References!$AO$4:$AO$5,MATCH(Calculations!E18,References!$AN$4:$AN$5)))</f>
        <v/>
      </c>
      <c r="G18" s="333" t="str">
        <f>IF('Elevator Modernization'!E36="","",'Elevator Modernization'!E36)</f>
        <v/>
      </c>
      <c r="H18" s="334" t="str">
        <f>IF(G18="","",INDEX(References!$AO$8:$AO$9,MATCH(Calculations!G18,Elevator_Gear_System)))</f>
        <v/>
      </c>
      <c r="I18" s="333" t="str">
        <f>IF('Elevator Modernization'!F36="","",'Elevator Modernization'!F36)</f>
        <v/>
      </c>
      <c r="J18" s="333" t="str">
        <f>IF('Elevator Modernization'!G36="","",'Elevator Modernization'!G36)</f>
        <v/>
      </c>
      <c r="K18" s="414" t="str">
        <f>IF(J18="","",INDEX(References!$AR$4:$AR$7,MATCH(Calculations!J18,Baseline_Drive_Eff,0)))</f>
        <v/>
      </c>
      <c r="L18" s="333" t="str">
        <f>IF('Elevator Modernization'!H36="","",'Elevator Modernization'!H36)</f>
        <v/>
      </c>
      <c r="M18" s="333" t="str">
        <f>IF('Elevator Modernization'!I36="","",'Elevator Modernization'!I36)</f>
        <v/>
      </c>
      <c r="N18" s="334" t="str">
        <f>IF(M18="","",INDEX(References!$AR$4:$AR$7,MATCH(Calculations!M18,Installed_Drive_eff,0)))</f>
        <v/>
      </c>
      <c r="O18" s="333" t="str">
        <f>IF('Elevator Modernization'!J36="","",'Elevator Modernization'!J36)</f>
        <v/>
      </c>
      <c r="P18" s="333" t="str">
        <f>IF('Elevator Modernization'!K36="","",'Elevator Modernization'!K36)</f>
        <v/>
      </c>
      <c r="Q18" s="335" t="str">
        <f>IF('Elevator Modernization'!L36="","",'Elevator Modernization'!L36)</f>
        <v/>
      </c>
      <c r="R18" s="334" t="str">
        <f>IF(Q18="","",INDEX(References!$AO$12:$AO$14,MATCH(Calculations!Q18,Idling_Factor,0)))</f>
        <v/>
      </c>
      <c r="S18" s="333" t="str">
        <f>IF('Elevator Modernization'!M36="","",'Elevator Modernization'!M36)</f>
        <v/>
      </c>
      <c r="T18" s="333" t="str">
        <f>IF('Elevator Modernization'!N36="","",'Elevator Modernization'!N36)</f>
        <v/>
      </c>
      <c r="U18" s="335" t="str">
        <f>IF(C18="","",References!$AO$17)</f>
        <v/>
      </c>
      <c r="V18" s="335" t="str">
        <f>IF(C18="","",References!$AO$20)</f>
        <v/>
      </c>
      <c r="W18" s="335" t="str">
        <f>IF(C18="","",References!$AO$23)</f>
        <v/>
      </c>
      <c r="X18" s="335" t="str">
        <f>IF(C18="","",References!$AO$26)</f>
        <v/>
      </c>
      <c r="Y18" s="335" t="str">
        <f>IF(C18="","",References!$AO$29)</f>
        <v/>
      </c>
      <c r="Z18" s="335" t="str">
        <f>IF(C18="","",References!$AO$33)</f>
        <v/>
      </c>
      <c r="AA18" s="335" t="str">
        <f>IF(C18="","",References!$AO$36)</f>
        <v/>
      </c>
      <c r="AB18" s="335" t="str">
        <f>IF(C18="","",References!$AR$10)</f>
        <v/>
      </c>
      <c r="AC18" s="335" t="str">
        <f>IF(C18="","",References!$AR$13)</f>
        <v/>
      </c>
      <c r="AD18" s="335" t="str">
        <f>IF(C18="","",References!$AR$16)</f>
        <v/>
      </c>
      <c r="AE18" s="333" t="str">
        <f>IF('Elevator Modernization'!O36="","",'Elevator Modernization'!O36)</f>
        <v/>
      </c>
      <c r="AF18" s="334" t="str">
        <f>IF(AE18="","",INDEX(References!$AR$19:$AR$20,MATCH(Calculations!AE18,Regen_Breaking,0)))</f>
        <v/>
      </c>
      <c r="AG18" s="333" t="str">
        <f>IF(C18="","",References!$AR$23)</f>
        <v/>
      </c>
      <c r="AH18" s="327"/>
      <c r="AI18" s="335" t="str">
        <f t="shared" si="11"/>
        <v/>
      </c>
      <c r="AJ18" s="335" t="str">
        <f t="shared" si="12"/>
        <v/>
      </c>
      <c r="AK18" s="335" t="str">
        <f t="shared" ref="AK18:AK22" si="15">IF(C18="","",((P18*(1-W18)*(T18)/AI18)-(O18*(1-V18)*(S18)/AJ18))*AG18*X18/(33000*Y18))</f>
        <v/>
      </c>
      <c r="AL18" s="333" t="str">
        <f t="shared" ref="AL18:AL22" si="16">IF(C18="","",(((P18*(1-W18)*T18/AI18)/(33000*Y18))*AG18*AA18*Z18))</f>
        <v/>
      </c>
      <c r="AM18" s="336" t="str">
        <f t="shared" ref="AM18:AM22" si="17">IF(C18="","",(((O18*(1-V18)*S18/AJ18)/(33000*Y18))*AG18*AA18*Z18))</f>
        <v/>
      </c>
      <c r="AN18" s="336" t="str">
        <f t="shared" ref="AN18:AN22" si="18">IF(C18="","",((O18*(1-V18)*S18*AJ18/33000)*AG18*AC18*AD18*Z18))</f>
        <v/>
      </c>
      <c r="AO18" s="333" t="str">
        <f t="shared" ref="AO18:AO22" si="19">IF(C18="","",(AL18-AM18+(AF18*AN18)))</f>
        <v/>
      </c>
      <c r="AP18" s="336">
        <f>0</f>
        <v>0</v>
      </c>
      <c r="AQ18" s="337" t="str">
        <f>IF(AO18="","",AO18*References!$AQ$29)</f>
        <v/>
      </c>
      <c r="AR18" s="333">
        <f>0</f>
        <v>0</v>
      </c>
      <c r="AS18" s="336" t="str">
        <f t="shared" ref="AS18:AS22" si="20">IF(C18="","",(AQ18+AR18))</f>
        <v/>
      </c>
      <c r="AT18" s="333" t="str">
        <f t="shared" si="13"/>
        <v/>
      </c>
      <c r="AU18" s="333">
        <f>0</f>
        <v>0</v>
      </c>
      <c r="AV18" s="333" t="str">
        <f t="shared" ref="AV18:AV22" si="21">IF(C18="","",(AT18+AU18))</f>
        <v/>
      </c>
      <c r="AW18" s="327"/>
      <c r="AX18" s="333" t="str">
        <f t="shared" si="14"/>
        <v/>
      </c>
      <c r="AY18" s="333" t="str">
        <f>IF(AO18="","",IF('Customer Information'!$C$26="Yes",AO18*References!$AS$26,AO18*References!$AR$26))</f>
        <v/>
      </c>
      <c r="AZ18" s="327"/>
    </row>
    <row r="19" spans="2:52" x14ac:dyDescent="0.35">
      <c r="B19" s="331">
        <v>3</v>
      </c>
      <c r="C19" s="333" t="str">
        <f>IF('Elevator Modernization'!B37="","",'Elevator Modernization'!B37)</f>
        <v/>
      </c>
      <c r="D19" s="333" t="str">
        <f>IF('Customer Information'!$C$16="","",'Customer Information'!$C$16)</f>
        <v/>
      </c>
      <c r="E19" s="333" t="str">
        <f>IF('Elevator Modernization'!D37="","",'Elevator Modernization'!D37)</f>
        <v/>
      </c>
      <c r="F19" s="334" t="str">
        <f>IF(E19="","",INDEX(References!$AO$4:$AO$5,MATCH(Calculations!E19,References!$AN$4:$AN$5)))</f>
        <v/>
      </c>
      <c r="G19" s="333" t="str">
        <f>IF('Elevator Modernization'!E37="","",'Elevator Modernization'!E37)</f>
        <v/>
      </c>
      <c r="H19" s="334" t="str">
        <f>IF(G19="","",INDEX(References!$AO$8:$AO$9,MATCH(Calculations!G19,Elevator_Gear_System)))</f>
        <v/>
      </c>
      <c r="I19" s="333" t="str">
        <f>IF('Elevator Modernization'!F37="","",'Elevator Modernization'!F37)</f>
        <v/>
      </c>
      <c r="J19" s="333" t="str">
        <f>IF('Elevator Modernization'!G37="","",'Elevator Modernization'!G37)</f>
        <v/>
      </c>
      <c r="K19" s="414" t="str">
        <f>IF(J19="","",INDEX(References!$AR$4:$AR$7,MATCH(Calculations!J19,Baseline_Drive_Eff,0)))</f>
        <v/>
      </c>
      <c r="L19" s="333" t="str">
        <f>IF('Elevator Modernization'!H37="","",'Elevator Modernization'!H37)</f>
        <v/>
      </c>
      <c r="M19" s="333" t="str">
        <f>IF('Elevator Modernization'!I37="","",'Elevator Modernization'!I37)</f>
        <v/>
      </c>
      <c r="N19" s="334" t="str">
        <f>IF(M19="","",INDEX(References!$AR$4:$AR$7,MATCH(Calculations!M19,Installed_Drive_eff,0)))</f>
        <v/>
      </c>
      <c r="O19" s="333" t="str">
        <f>IF('Elevator Modernization'!J37="","",'Elevator Modernization'!J37)</f>
        <v/>
      </c>
      <c r="P19" s="333" t="str">
        <f>IF('Elevator Modernization'!K37="","",'Elevator Modernization'!K37)</f>
        <v/>
      </c>
      <c r="Q19" s="335" t="str">
        <f>IF('Elevator Modernization'!L37="","",'Elevator Modernization'!L37)</f>
        <v/>
      </c>
      <c r="R19" s="334" t="str">
        <f>IF(Q19="","",INDEX(References!$AO$12:$AO$14,MATCH(Calculations!Q19,Idling_Factor,0)))</f>
        <v/>
      </c>
      <c r="S19" s="333" t="str">
        <f>IF('Elevator Modernization'!M37="","",'Elevator Modernization'!M37)</f>
        <v/>
      </c>
      <c r="T19" s="333" t="str">
        <f>IF('Elevator Modernization'!N37="","",'Elevator Modernization'!N37)</f>
        <v/>
      </c>
      <c r="U19" s="335" t="str">
        <f>IF(C19="","",References!$AO$17)</f>
        <v/>
      </c>
      <c r="V19" s="335" t="str">
        <f>IF(C19="","",References!$AO$20)</f>
        <v/>
      </c>
      <c r="W19" s="335" t="str">
        <f>IF(C19="","",References!$AO$23)</f>
        <v/>
      </c>
      <c r="X19" s="335" t="str">
        <f>IF(C19="","",References!$AO$26)</f>
        <v/>
      </c>
      <c r="Y19" s="335" t="str">
        <f>IF(C19="","",References!$AO$29)</f>
        <v/>
      </c>
      <c r="Z19" s="335" t="str">
        <f>IF(C19="","",References!$AO$33)</f>
        <v/>
      </c>
      <c r="AA19" s="335" t="str">
        <f>IF(C19="","",References!$AO$36)</f>
        <v/>
      </c>
      <c r="AB19" s="335" t="str">
        <f>IF(C19="","",References!$AR$10)</f>
        <v/>
      </c>
      <c r="AC19" s="335" t="str">
        <f>IF(C19="","",References!$AR$13)</f>
        <v/>
      </c>
      <c r="AD19" s="335" t="str">
        <f>IF(C19="","",References!$AR$16)</f>
        <v/>
      </c>
      <c r="AE19" s="333" t="str">
        <f>IF('Elevator Modernization'!O37="","",'Elevator Modernization'!O37)</f>
        <v/>
      </c>
      <c r="AF19" s="334" t="str">
        <f>IF(AE19="","",INDEX(References!$AR$19:$AR$20,MATCH(Calculations!AE19,Regen_Breaking,0)))</f>
        <v/>
      </c>
      <c r="AG19" s="333" t="str">
        <f>IF(C19="","",References!$AR$23)</f>
        <v/>
      </c>
      <c r="AH19" s="327"/>
      <c r="AI19" s="335" t="str">
        <f t="shared" si="11"/>
        <v/>
      </c>
      <c r="AJ19" s="335" t="str">
        <f t="shared" si="12"/>
        <v/>
      </c>
      <c r="AK19" s="335" t="str">
        <f>IF(C19="","",((P19*(1-W19)*(T19)/AI19)-(O19*(1-V19)*(S19)/AJ19))*AG19*X19/(33000*Y19))</f>
        <v/>
      </c>
      <c r="AL19" s="333" t="str">
        <f t="shared" si="16"/>
        <v/>
      </c>
      <c r="AM19" s="336" t="str">
        <f t="shared" si="17"/>
        <v/>
      </c>
      <c r="AN19" s="336" t="str">
        <f t="shared" si="18"/>
        <v/>
      </c>
      <c r="AO19" s="333" t="str">
        <f t="shared" si="19"/>
        <v/>
      </c>
      <c r="AP19" s="336">
        <f>0</f>
        <v>0</v>
      </c>
      <c r="AQ19" s="337" t="str">
        <f>IF(AO19="","",AO19*References!$AQ$29)</f>
        <v/>
      </c>
      <c r="AR19" s="333">
        <f>0</f>
        <v>0</v>
      </c>
      <c r="AS19" s="336" t="str">
        <f t="shared" si="20"/>
        <v/>
      </c>
      <c r="AT19" s="333" t="str">
        <f t="shared" si="13"/>
        <v/>
      </c>
      <c r="AU19" s="333">
        <f>0</f>
        <v>0</v>
      </c>
      <c r="AV19" s="333" t="str">
        <f t="shared" si="21"/>
        <v/>
      </c>
      <c r="AW19" s="327"/>
      <c r="AX19" s="333" t="str">
        <f t="shared" si="14"/>
        <v/>
      </c>
      <c r="AY19" s="333" t="str">
        <f>IF(AO19="","",IF('Customer Information'!$C$26="Yes",AO19*References!$AS$26,AO19*References!$AR$26))</f>
        <v/>
      </c>
      <c r="AZ19" s="327"/>
    </row>
    <row r="20" spans="2:52" x14ac:dyDescent="0.35">
      <c r="B20" s="331">
        <v>4</v>
      </c>
      <c r="C20" s="333" t="str">
        <f>IF('Elevator Modernization'!B38="","",'Elevator Modernization'!B38)</f>
        <v/>
      </c>
      <c r="D20" s="333" t="str">
        <f>IF('Customer Information'!$C$16="","",'Customer Information'!$C$16)</f>
        <v/>
      </c>
      <c r="E20" s="333" t="str">
        <f>IF('Elevator Modernization'!D38="","",'Elevator Modernization'!D38)</f>
        <v/>
      </c>
      <c r="F20" s="334" t="str">
        <f>IF(E20="","",INDEX(References!$AO$4:$AO$5,MATCH(Calculations!E20,References!$AN$4:$AN$5)))</f>
        <v/>
      </c>
      <c r="G20" s="333" t="str">
        <f>IF('Elevator Modernization'!E38="","",'Elevator Modernization'!E38)</f>
        <v/>
      </c>
      <c r="H20" s="334" t="str">
        <f>IF(G20="","",INDEX(References!$AO$8:$AO$9,MATCH(Calculations!G20,Elevator_Gear_System)))</f>
        <v/>
      </c>
      <c r="I20" s="333" t="str">
        <f>IF('Elevator Modernization'!F38="","",'Elevator Modernization'!F38)</f>
        <v/>
      </c>
      <c r="J20" s="333" t="str">
        <f>IF('Elevator Modernization'!G38="","",'Elevator Modernization'!G38)</f>
        <v/>
      </c>
      <c r="K20" s="414" t="str">
        <f>IF(J20="","",INDEX(References!$AR$4:$AR$7,MATCH(Calculations!J20,Baseline_Drive_Eff,0)))</f>
        <v/>
      </c>
      <c r="L20" s="333" t="str">
        <f>IF('Elevator Modernization'!H38="","",'Elevator Modernization'!H38)</f>
        <v/>
      </c>
      <c r="M20" s="333" t="str">
        <f>IF('Elevator Modernization'!I38="","",'Elevator Modernization'!I38)</f>
        <v/>
      </c>
      <c r="N20" s="334" t="str">
        <f>IF(M20="","",INDEX(References!$AR$4:$AR$7,MATCH(Calculations!M20,Installed_Drive_eff,0)))</f>
        <v/>
      </c>
      <c r="O20" s="333" t="str">
        <f>IF('Elevator Modernization'!J38="","",'Elevator Modernization'!J38)</f>
        <v/>
      </c>
      <c r="P20" s="333" t="str">
        <f>IF('Elevator Modernization'!K38="","",'Elevator Modernization'!K38)</f>
        <v/>
      </c>
      <c r="Q20" s="335" t="str">
        <f>IF('Elevator Modernization'!L38="","",'Elevator Modernization'!L38)</f>
        <v/>
      </c>
      <c r="R20" s="334" t="str">
        <f>IF(Q20="","",INDEX(References!$AO$12:$AO$14,MATCH(Calculations!Q20,Idling_Factor,0)))</f>
        <v/>
      </c>
      <c r="S20" s="333" t="str">
        <f>IF('Elevator Modernization'!M38="","",'Elevator Modernization'!M38)</f>
        <v/>
      </c>
      <c r="T20" s="333" t="str">
        <f>IF('Elevator Modernization'!N38="","",'Elevator Modernization'!N38)</f>
        <v/>
      </c>
      <c r="U20" s="335" t="str">
        <f>IF(C20="","",References!$AO$17)</f>
        <v/>
      </c>
      <c r="V20" s="335" t="str">
        <f>IF(C20="","",References!$AO$20)</f>
        <v/>
      </c>
      <c r="W20" s="335" t="str">
        <f>IF(C20="","",References!$AO$23)</f>
        <v/>
      </c>
      <c r="X20" s="335" t="str">
        <f>IF(C20="","",References!$AO$26)</f>
        <v/>
      </c>
      <c r="Y20" s="335" t="str">
        <f>IF(C20="","",References!$AO$29)</f>
        <v/>
      </c>
      <c r="Z20" s="335" t="str">
        <f>IF(C20="","",References!$AO$33)</f>
        <v/>
      </c>
      <c r="AA20" s="335" t="str">
        <f>IF(C20="","",References!$AO$36)</f>
        <v/>
      </c>
      <c r="AB20" s="335" t="str">
        <f>IF(C20="","",References!$AR$10)</f>
        <v/>
      </c>
      <c r="AC20" s="335" t="str">
        <f>IF(C20="","",References!$AR$13)</f>
        <v/>
      </c>
      <c r="AD20" s="335" t="str">
        <f>IF(C20="","",References!$AR$16)</f>
        <v/>
      </c>
      <c r="AE20" s="333" t="str">
        <f>IF('Elevator Modernization'!O38="","",'Elevator Modernization'!O38)</f>
        <v/>
      </c>
      <c r="AF20" s="334" t="str">
        <f>IF(AE20="","",INDEX(References!$AR$19:$AR$20,MATCH(Calculations!AE20,Regen_Breaking,0)))</f>
        <v/>
      </c>
      <c r="AG20" s="333" t="str">
        <f>IF(C20="","",References!$AR$23)</f>
        <v/>
      </c>
      <c r="AH20" s="327"/>
      <c r="AI20" s="335" t="str">
        <f t="shared" si="11"/>
        <v/>
      </c>
      <c r="AJ20" s="335" t="str">
        <f t="shared" si="12"/>
        <v/>
      </c>
      <c r="AK20" s="335" t="str">
        <f t="shared" si="15"/>
        <v/>
      </c>
      <c r="AL20" s="333" t="str">
        <f t="shared" si="16"/>
        <v/>
      </c>
      <c r="AM20" s="336" t="str">
        <f t="shared" si="17"/>
        <v/>
      </c>
      <c r="AN20" s="336" t="str">
        <f t="shared" si="18"/>
        <v/>
      </c>
      <c r="AO20" s="333" t="str">
        <f t="shared" si="19"/>
        <v/>
      </c>
      <c r="AP20" s="336">
        <f>0</f>
        <v>0</v>
      </c>
      <c r="AQ20" s="337" t="str">
        <f>IF(AO20="","",AO20*References!$AQ$29)</f>
        <v/>
      </c>
      <c r="AR20" s="333">
        <f>0</f>
        <v>0</v>
      </c>
      <c r="AS20" s="336" t="str">
        <f t="shared" si="20"/>
        <v/>
      </c>
      <c r="AT20" s="333" t="str">
        <f t="shared" si="13"/>
        <v/>
      </c>
      <c r="AU20" s="333">
        <f>0</f>
        <v>0</v>
      </c>
      <c r="AV20" s="333" t="str">
        <f t="shared" si="21"/>
        <v/>
      </c>
      <c r="AW20" s="327"/>
      <c r="AX20" s="333" t="str">
        <f t="shared" si="14"/>
        <v/>
      </c>
      <c r="AY20" s="333" t="str">
        <f>IF(AO20="","",IF('Customer Information'!$C$26="Yes",AO20*References!$AS$26,AO20*References!$AR$26))</f>
        <v/>
      </c>
      <c r="AZ20" s="327"/>
    </row>
    <row r="21" spans="2:52" x14ac:dyDescent="0.35">
      <c r="B21" s="331">
        <v>5</v>
      </c>
      <c r="C21" s="333" t="str">
        <f>IF('Elevator Modernization'!B39="","",'Elevator Modernization'!B39)</f>
        <v/>
      </c>
      <c r="D21" s="333" t="str">
        <f>IF('Customer Information'!$C$16="","",'Customer Information'!$C$16)</f>
        <v/>
      </c>
      <c r="E21" s="333" t="str">
        <f>IF('Elevator Modernization'!D39="","",'Elevator Modernization'!D39)</f>
        <v/>
      </c>
      <c r="F21" s="334" t="str">
        <f>IF(E21="","",INDEX(References!$AO$4:$AO$5,MATCH(Calculations!E21,References!$AN$4:$AN$5)))</f>
        <v/>
      </c>
      <c r="G21" s="333" t="str">
        <f>IF('Elevator Modernization'!E39="","",'Elevator Modernization'!E39)</f>
        <v/>
      </c>
      <c r="H21" s="334" t="str">
        <f>IF(G21="","",INDEX(References!$AO$8:$AO$9,MATCH(Calculations!G21,Elevator_Gear_System)))</f>
        <v/>
      </c>
      <c r="I21" s="333" t="str">
        <f>IF('Elevator Modernization'!F39="","",'Elevator Modernization'!F39)</f>
        <v/>
      </c>
      <c r="J21" s="333" t="str">
        <f>IF('Elevator Modernization'!G39="","",'Elevator Modernization'!G39)</f>
        <v/>
      </c>
      <c r="K21" s="414" t="str">
        <f>IF(J21="","",INDEX(References!$AR$4:$AR$7,MATCH(Calculations!J21,Baseline_Drive_Eff,0)))</f>
        <v/>
      </c>
      <c r="L21" s="333" t="str">
        <f>IF('Elevator Modernization'!H39="","",'Elevator Modernization'!H39)</f>
        <v/>
      </c>
      <c r="M21" s="333" t="str">
        <f>IF('Elevator Modernization'!I39="","",'Elevator Modernization'!I39)</f>
        <v/>
      </c>
      <c r="N21" s="334" t="str">
        <f>IF(M21="","",INDEX(References!$AR$4:$AR$7,MATCH(Calculations!M21,Installed_Drive_eff,0)))</f>
        <v/>
      </c>
      <c r="O21" s="333" t="str">
        <f>IF('Elevator Modernization'!J39="","",'Elevator Modernization'!J39)</f>
        <v/>
      </c>
      <c r="P21" s="333" t="str">
        <f>IF('Elevator Modernization'!K39="","",'Elevator Modernization'!K39)</f>
        <v/>
      </c>
      <c r="Q21" s="335" t="str">
        <f>IF('Elevator Modernization'!L39="","",'Elevator Modernization'!L39)</f>
        <v/>
      </c>
      <c r="R21" s="334" t="str">
        <f>IF(Q21="","",INDEX(References!$AO$12:$AO$14,MATCH(Calculations!Q21,Idling_Factor,0)))</f>
        <v/>
      </c>
      <c r="S21" s="333" t="str">
        <f>IF('Elevator Modernization'!M39="","",'Elevator Modernization'!M39)</f>
        <v/>
      </c>
      <c r="T21" s="333" t="str">
        <f>IF('Elevator Modernization'!N39="","",'Elevator Modernization'!N39)</f>
        <v/>
      </c>
      <c r="U21" s="335" t="str">
        <f>IF(C21="","",References!$AO$17)</f>
        <v/>
      </c>
      <c r="V21" s="335" t="str">
        <f>IF(C21="","",References!$AO$20)</f>
        <v/>
      </c>
      <c r="W21" s="335" t="str">
        <f>IF(C21="","",References!$AO$23)</f>
        <v/>
      </c>
      <c r="X21" s="335" t="str">
        <f>IF(C21="","",References!$AO$26)</f>
        <v/>
      </c>
      <c r="Y21" s="335" t="str">
        <f>IF(C21="","",References!$AO$29)</f>
        <v/>
      </c>
      <c r="Z21" s="335" t="str">
        <f>IF(C21="","",References!$AO$33)</f>
        <v/>
      </c>
      <c r="AA21" s="335" t="str">
        <f>IF(C21="","",References!$AO$36)</f>
        <v/>
      </c>
      <c r="AB21" s="335" t="str">
        <f>IF(C21="","",References!$AR$10)</f>
        <v/>
      </c>
      <c r="AC21" s="335" t="str">
        <f>IF(C21="","",References!$AR$13)</f>
        <v/>
      </c>
      <c r="AD21" s="335" t="str">
        <f>IF(C21="","",References!$AR$16)</f>
        <v/>
      </c>
      <c r="AE21" s="333" t="str">
        <f>IF('Elevator Modernization'!O39="","",'Elevator Modernization'!O39)</f>
        <v/>
      </c>
      <c r="AF21" s="334" t="str">
        <f>IF(AE21="","",INDEX(References!$AR$19:$AR$20,MATCH(Calculations!AE21,Regen_Breaking,0)))</f>
        <v/>
      </c>
      <c r="AG21" s="333" t="str">
        <f>IF(C21="","",References!$AR$23)</f>
        <v/>
      </c>
      <c r="AH21" s="327"/>
      <c r="AI21" s="335" t="str">
        <f t="shared" si="11"/>
        <v/>
      </c>
      <c r="AJ21" s="335" t="str">
        <f t="shared" si="12"/>
        <v/>
      </c>
      <c r="AK21" s="335" t="str">
        <f t="shared" si="15"/>
        <v/>
      </c>
      <c r="AL21" s="333" t="str">
        <f t="shared" si="16"/>
        <v/>
      </c>
      <c r="AM21" s="336" t="str">
        <f t="shared" si="17"/>
        <v/>
      </c>
      <c r="AN21" s="336" t="str">
        <f t="shared" si="18"/>
        <v/>
      </c>
      <c r="AO21" s="333" t="str">
        <f t="shared" si="19"/>
        <v/>
      </c>
      <c r="AP21" s="336">
        <f>0</f>
        <v>0</v>
      </c>
      <c r="AQ21" s="337" t="str">
        <f>IF(AO21="","",AO21*References!$AQ$29)</f>
        <v/>
      </c>
      <c r="AR21" s="333">
        <f>0</f>
        <v>0</v>
      </c>
      <c r="AS21" s="336" t="str">
        <f t="shared" si="20"/>
        <v/>
      </c>
      <c r="AT21" s="333" t="str">
        <f t="shared" si="13"/>
        <v/>
      </c>
      <c r="AU21" s="333">
        <f>0</f>
        <v>0</v>
      </c>
      <c r="AV21" s="333" t="str">
        <f t="shared" si="21"/>
        <v/>
      </c>
      <c r="AW21" s="327"/>
      <c r="AX21" s="333" t="str">
        <f t="shared" si="14"/>
        <v/>
      </c>
      <c r="AY21" s="333" t="str">
        <f>IF(AO21="","",IF('Customer Information'!$C$26="Yes",AO21*References!$AS$26,AO21*References!$AR$26))</f>
        <v/>
      </c>
      <c r="AZ21" s="327"/>
    </row>
    <row r="22" spans="2:52" x14ac:dyDescent="0.35">
      <c r="B22" s="331">
        <v>6</v>
      </c>
      <c r="C22" s="333" t="str">
        <f>IF('Elevator Modernization'!B40="","",'Elevator Modernization'!B40)</f>
        <v/>
      </c>
      <c r="D22" s="333" t="str">
        <f>IF('Customer Information'!$C$16="","",'Customer Information'!$C$16)</f>
        <v/>
      </c>
      <c r="E22" s="333" t="str">
        <f>IF('Elevator Modernization'!D40="","",'Elevator Modernization'!D40)</f>
        <v/>
      </c>
      <c r="F22" s="334" t="str">
        <f>IF(E22="","",INDEX(References!$AO$4:$AO$5,MATCH(Calculations!E22,References!$AN$4:$AN$5)))</f>
        <v/>
      </c>
      <c r="G22" s="333" t="str">
        <f>IF('Elevator Modernization'!E40="","",'Elevator Modernization'!E40)</f>
        <v/>
      </c>
      <c r="H22" s="334" t="str">
        <f>IF(G22="","",INDEX(References!$AO$8:$AO$9,MATCH(Calculations!G22,Elevator_Gear_System)))</f>
        <v/>
      </c>
      <c r="I22" s="333" t="str">
        <f>IF('Elevator Modernization'!F40="","",'Elevator Modernization'!F40)</f>
        <v/>
      </c>
      <c r="J22" s="333" t="str">
        <f>IF('Elevator Modernization'!G40="","",'Elevator Modernization'!G40)</f>
        <v/>
      </c>
      <c r="K22" s="414" t="str">
        <f>IF(J22="","",INDEX(References!$AR$4:$AR$7,MATCH(Calculations!J22,Baseline_Drive_Eff,0)))</f>
        <v/>
      </c>
      <c r="L22" s="333" t="str">
        <f>IF('Elevator Modernization'!H40="","",'Elevator Modernization'!H40)</f>
        <v/>
      </c>
      <c r="M22" s="333" t="str">
        <f>IF('Elevator Modernization'!I40="","",'Elevator Modernization'!I40)</f>
        <v/>
      </c>
      <c r="N22" s="334" t="str">
        <f>IF(M22="","",INDEX(References!$AR$4:$AR$7,MATCH(Calculations!M22,Installed_Drive_eff,0)))</f>
        <v/>
      </c>
      <c r="O22" s="333" t="str">
        <f>IF('Elevator Modernization'!J40="","",'Elevator Modernization'!J40)</f>
        <v/>
      </c>
      <c r="P22" s="333" t="str">
        <f>IF('Elevator Modernization'!K40="","",'Elevator Modernization'!K40)</f>
        <v/>
      </c>
      <c r="Q22" s="335" t="str">
        <f>IF('Elevator Modernization'!L40="","",'Elevator Modernization'!L40)</f>
        <v/>
      </c>
      <c r="R22" s="334" t="str">
        <f>IF(Q22="","",INDEX(References!$AO$12:$AO$14,MATCH(Calculations!Q22,Idling_Factor,0)))</f>
        <v/>
      </c>
      <c r="S22" s="333" t="str">
        <f>IF('Elevator Modernization'!M40="","",'Elevator Modernization'!M40)</f>
        <v/>
      </c>
      <c r="T22" s="333" t="str">
        <f>IF('Elevator Modernization'!N40="","",'Elevator Modernization'!N40)</f>
        <v/>
      </c>
      <c r="U22" s="335" t="str">
        <f>IF(C22="","",References!$AO$17)</f>
        <v/>
      </c>
      <c r="V22" s="335" t="str">
        <f>IF(C22="","",References!$AO$20)</f>
        <v/>
      </c>
      <c r="W22" s="335" t="str">
        <f>IF(C22="","",References!$AO$23)</f>
        <v/>
      </c>
      <c r="X22" s="335" t="str">
        <f>IF(C22="","",References!$AO$26)</f>
        <v/>
      </c>
      <c r="Y22" s="335" t="str">
        <f>IF(C22="","",References!$AO$29)</f>
        <v/>
      </c>
      <c r="Z22" s="335" t="str">
        <f>IF(C22="","",References!$AO$33)</f>
        <v/>
      </c>
      <c r="AA22" s="335" t="str">
        <f>IF(C22="","",References!$AO$36)</f>
        <v/>
      </c>
      <c r="AB22" s="335" t="str">
        <f>IF(C22="","",References!$AR$10)</f>
        <v/>
      </c>
      <c r="AC22" s="335" t="str">
        <f>IF(C22="","",References!$AR$13)</f>
        <v/>
      </c>
      <c r="AD22" s="335" t="str">
        <f>IF(C22="","",References!$AR$16)</f>
        <v/>
      </c>
      <c r="AE22" s="333" t="str">
        <f>IF('Elevator Modernization'!O40="","",'Elevator Modernization'!O40)</f>
        <v/>
      </c>
      <c r="AF22" s="334" t="str">
        <f>IF(AE22="","",INDEX(References!$AR$19:$AR$20,MATCH(Calculations!AE22,Regen_Breaking,0)))</f>
        <v/>
      </c>
      <c r="AG22" s="333" t="str">
        <f>IF(C22="","",References!$AR$23)</f>
        <v/>
      </c>
      <c r="AH22" s="327"/>
      <c r="AI22" s="335" t="str">
        <f t="shared" si="11"/>
        <v/>
      </c>
      <c r="AJ22" s="335" t="str">
        <f t="shared" si="12"/>
        <v/>
      </c>
      <c r="AK22" s="335" t="str">
        <f t="shared" si="15"/>
        <v/>
      </c>
      <c r="AL22" s="333" t="str">
        <f t="shared" si="16"/>
        <v/>
      </c>
      <c r="AM22" s="336" t="str">
        <f t="shared" si="17"/>
        <v/>
      </c>
      <c r="AN22" s="336" t="str">
        <f t="shared" si="18"/>
        <v/>
      </c>
      <c r="AO22" s="333" t="str">
        <f t="shared" si="19"/>
        <v/>
      </c>
      <c r="AP22" s="336">
        <f>0</f>
        <v>0</v>
      </c>
      <c r="AQ22" s="337" t="str">
        <f>IF(AO22="","",AO22*References!$AQ$29)</f>
        <v/>
      </c>
      <c r="AR22" s="333">
        <f>0</f>
        <v>0</v>
      </c>
      <c r="AS22" s="336" t="str">
        <f t="shared" si="20"/>
        <v/>
      </c>
      <c r="AT22" s="333" t="str">
        <f t="shared" si="13"/>
        <v/>
      </c>
      <c r="AU22" s="333">
        <f>0</f>
        <v>0</v>
      </c>
      <c r="AV22" s="333" t="str">
        <f t="shared" si="21"/>
        <v/>
      </c>
      <c r="AW22" s="327"/>
      <c r="AX22" s="333" t="str">
        <f t="shared" si="14"/>
        <v/>
      </c>
      <c r="AY22" s="333" t="str">
        <f>IF(AO22="","",IF('Customer Information'!$C$26="Yes",AO22*References!$AS$26,AO22*References!$AR$26))</f>
        <v/>
      </c>
      <c r="AZ22" s="32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3167-D887-4925-BFE9-2C6B285F3DC6}">
  <sheetPr codeName="Sheet4">
    <tabColor rgb="FF142C41"/>
  </sheetPr>
  <dimension ref="A1:Q65"/>
  <sheetViews>
    <sheetView showGridLines="0" zoomScaleNormal="100" zoomScaleSheetLayoutView="50" workbookViewId="0"/>
  </sheetViews>
  <sheetFormatPr defaultColWidth="0" defaultRowHeight="14.5" zeroHeight="1" x14ac:dyDescent="0.35"/>
  <cols>
    <col min="1" max="1" width="4.1796875" customWidth="1"/>
    <col min="2" max="2" width="20.54296875" customWidth="1"/>
    <col min="3" max="3" width="11.453125" customWidth="1"/>
    <col min="4" max="6" width="20.54296875" customWidth="1"/>
    <col min="7" max="7" width="33.1796875" customWidth="1"/>
    <col min="8" max="8" width="20.54296875" customWidth="1"/>
    <col min="9" max="9" width="43.81640625" customWidth="1"/>
    <col min="10" max="11" width="20.54296875" customWidth="1"/>
    <col min="12" max="12" width="26.54296875" customWidth="1"/>
    <col min="13" max="13" width="30" customWidth="1"/>
    <col min="14" max="15" width="16.54296875" customWidth="1"/>
    <col min="16" max="16" width="7" customWidth="1"/>
    <col min="17" max="17" width="0" hidden="1" customWidth="1"/>
    <col min="18" max="16384" width="8.7265625" hidden="1"/>
  </cols>
  <sheetData>
    <row r="1" spans="1:17" ht="60" customHeight="1" x14ac:dyDescent="0.35">
      <c r="A1" s="350" t="str">
        <f>Development!A4&amp;" "&amp;"Commercial Efficiency Program"</f>
        <v xml:space="preserve"> Commercial Efficiency Program</v>
      </c>
      <c r="B1" s="350"/>
      <c r="C1" s="350"/>
      <c r="D1" s="350"/>
      <c r="E1" s="350"/>
      <c r="F1" s="350"/>
      <c r="G1" s="350"/>
      <c r="H1" s="350"/>
      <c r="I1" s="350"/>
      <c r="J1" s="350"/>
      <c r="K1" s="17"/>
      <c r="L1" s="17"/>
      <c r="M1" s="17"/>
      <c r="N1" s="17"/>
      <c r="O1" s="17"/>
      <c r="P1" s="17"/>
      <c r="Q1" s="283"/>
    </row>
    <row r="2" spans="1:17" ht="60" customHeight="1" thickBot="1" x14ac:dyDescent="0.4">
      <c r="A2" s="375" t="s">
        <v>1066</v>
      </c>
      <c r="B2" s="364"/>
      <c r="C2" s="364"/>
      <c r="D2" s="376"/>
      <c r="E2" s="376"/>
      <c r="F2" s="376"/>
      <c r="G2" s="364"/>
      <c r="H2" s="364"/>
      <c r="I2" s="351"/>
      <c r="J2" s="351"/>
      <c r="K2" s="128"/>
      <c r="L2" s="128"/>
      <c r="M2" s="128"/>
      <c r="N2" s="128"/>
      <c r="O2" s="128"/>
      <c r="P2" s="128"/>
      <c r="Q2" s="284"/>
    </row>
    <row r="3" spans="1:17" ht="15" thickTop="1" x14ac:dyDescent="0.35">
      <c r="A3" s="291"/>
      <c r="B3" s="291"/>
      <c r="C3" s="291"/>
      <c r="D3" s="291"/>
      <c r="E3" s="291"/>
      <c r="F3" s="291"/>
      <c r="G3" s="291"/>
      <c r="H3" s="291"/>
      <c r="I3" s="291"/>
      <c r="J3" s="291"/>
      <c r="K3" s="291"/>
      <c r="L3" s="291"/>
      <c r="M3" s="291"/>
      <c r="N3" s="291"/>
      <c r="O3" s="291"/>
      <c r="P3" s="291"/>
      <c r="Q3" s="291"/>
    </row>
    <row r="4" spans="1:17" ht="14.5" customHeight="1" x14ac:dyDescent="0.35">
      <c r="A4" s="693" t="s">
        <v>1479</v>
      </c>
      <c r="B4" s="693"/>
      <c r="C4" s="693"/>
      <c r="D4" s="693"/>
      <c r="E4" s="693"/>
      <c r="F4" s="693"/>
      <c r="G4" s="693"/>
      <c r="H4" s="693"/>
      <c r="I4" s="693"/>
      <c r="J4" s="693"/>
      <c r="K4" s="693"/>
      <c r="L4" s="693"/>
      <c r="M4" s="693"/>
      <c r="N4" s="693"/>
      <c r="O4" s="693"/>
      <c r="P4" s="693"/>
    </row>
    <row r="5" spans="1:17" x14ac:dyDescent="0.35">
      <c r="A5" s="694"/>
      <c r="B5" s="694"/>
      <c r="C5" s="694"/>
      <c r="D5" s="694"/>
      <c r="E5" s="694"/>
      <c r="F5" s="694"/>
      <c r="G5" s="694"/>
      <c r="H5" s="694"/>
      <c r="I5" s="694"/>
      <c r="J5" s="694"/>
      <c r="K5" s="694"/>
      <c r="L5" s="694"/>
      <c r="M5" s="694"/>
      <c r="N5" s="694"/>
      <c r="O5" s="694"/>
      <c r="P5" s="694"/>
    </row>
    <row r="6" spans="1:17" x14ac:dyDescent="0.35"/>
    <row r="7" spans="1:17" ht="14.5" customHeight="1" x14ac:dyDescent="0.35">
      <c r="B7" s="696" t="s">
        <v>1067</v>
      </c>
      <c r="C7" s="697"/>
      <c r="D7" s="697"/>
      <c r="E7" s="697"/>
      <c r="F7" s="697"/>
      <c r="G7" s="697"/>
      <c r="H7" s="697"/>
      <c r="I7" s="697"/>
      <c r="J7" s="697"/>
      <c r="K7" s="697"/>
      <c r="L7" s="697"/>
    </row>
    <row r="8" spans="1:17" x14ac:dyDescent="0.35">
      <c r="B8" s="697"/>
      <c r="C8" s="697"/>
      <c r="D8" s="697"/>
      <c r="E8" s="697"/>
      <c r="F8" s="697"/>
      <c r="G8" s="697"/>
      <c r="H8" s="697"/>
      <c r="I8" s="697"/>
      <c r="J8" s="697"/>
      <c r="K8" s="697"/>
      <c r="L8" s="697"/>
    </row>
    <row r="9" spans="1:17" x14ac:dyDescent="0.35">
      <c r="B9" s="697"/>
      <c r="C9" s="697"/>
      <c r="D9" s="697"/>
      <c r="E9" s="697"/>
      <c r="F9" s="697"/>
      <c r="G9" s="697"/>
      <c r="H9" s="697"/>
      <c r="I9" s="697"/>
      <c r="J9" s="697"/>
      <c r="K9" s="697"/>
      <c r="L9" s="697"/>
    </row>
    <row r="10" spans="1:17" x14ac:dyDescent="0.35">
      <c r="B10" s="324" t="s">
        <v>1170</v>
      </c>
    </row>
    <row r="11" spans="1:17" x14ac:dyDescent="0.35">
      <c r="B11" s="324" t="s">
        <v>1164</v>
      </c>
    </row>
    <row r="12" spans="1:17" x14ac:dyDescent="0.35">
      <c r="B12" s="324" t="s">
        <v>1068</v>
      </c>
    </row>
    <row r="13" spans="1:17" x14ac:dyDescent="0.35">
      <c r="B13" s="324" t="s">
        <v>1114</v>
      </c>
    </row>
    <row r="14" spans="1:17" x14ac:dyDescent="0.35">
      <c r="B14" s="324" t="s">
        <v>1115</v>
      </c>
    </row>
    <row r="15" spans="1:17" x14ac:dyDescent="0.35">
      <c r="B15" s="324"/>
    </row>
    <row r="16" spans="1:17" ht="15" thickBot="1" x14ac:dyDescent="0.4">
      <c r="B16" s="324"/>
    </row>
    <row r="17" spans="2:15" ht="20.5" thickBot="1" x14ac:dyDescent="0.4">
      <c r="B17" s="136" t="s">
        <v>1256</v>
      </c>
      <c r="C17" s="57"/>
      <c r="D17" s="159"/>
      <c r="E17" s="159"/>
      <c r="F17" s="159"/>
      <c r="G17" s="57"/>
      <c r="M17" s="371" t="s">
        <v>1487</v>
      </c>
      <c r="N17" s="487"/>
    </row>
    <row r="18" spans="2:15" x14ac:dyDescent="0.35"/>
    <row r="19" spans="2:15" x14ac:dyDescent="0.35"/>
    <row r="20" spans="2:15" ht="57" customHeight="1" x14ac:dyDescent="0.35">
      <c r="B20" s="574" t="s">
        <v>1069</v>
      </c>
      <c r="C20" s="574"/>
      <c r="D20" s="373" t="s">
        <v>1095</v>
      </c>
      <c r="E20" s="373" t="s">
        <v>1094</v>
      </c>
      <c r="F20" s="373" t="s">
        <v>1098</v>
      </c>
      <c r="G20" s="373" t="s">
        <v>1099</v>
      </c>
      <c r="H20" s="373" t="s">
        <v>1100</v>
      </c>
      <c r="I20" s="373" t="s">
        <v>1101</v>
      </c>
      <c r="J20" s="373" t="s">
        <v>1102</v>
      </c>
      <c r="K20" s="374" t="s">
        <v>1105</v>
      </c>
      <c r="L20" s="373" t="s">
        <v>1103</v>
      </c>
      <c r="M20" s="373" t="s">
        <v>1106</v>
      </c>
      <c r="N20" s="373" t="s">
        <v>1107</v>
      </c>
      <c r="O20" s="373" t="s">
        <v>1108</v>
      </c>
    </row>
    <row r="21" spans="2:15" ht="25" customHeight="1" x14ac:dyDescent="0.35">
      <c r="B21" s="695"/>
      <c r="C21" s="695"/>
      <c r="D21" s="250"/>
      <c r="E21" s="250"/>
      <c r="F21" s="340"/>
      <c r="G21" s="250"/>
      <c r="H21" s="340"/>
      <c r="I21" s="341"/>
      <c r="J21" s="338"/>
      <c r="K21" s="338"/>
      <c r="L21" s="250"/>
      <c r="M21" s="338"/>
      <c r="N21" s="338"/>
      <c r="O21" s="250"/>
    </row>
    <row r="22" spans="2:15" ht="25" customHeight="1" x14ac:dyDescent="0.35">
      <c r="B22" s="695"/>
      <c r="C22" s="695"/>
      <c r="D22" s="250"/>
      <c r="E22" s="250"/>
      <c r="F22" s="340"/>
      <c r="G22" s="250"/>
      <c r="H22" s="340"/>
      <c r="I22" s="341"/>
      <c r="J22" s="338"/>
      <c r="K22" s="338"/>
      <c r="L22" s="250"/>
      <c r="M22" s="338"/>
      <c r="N22" s="338"/>
      <c r="O22" s="250"/>
    </row>
    <row r="23" spans="2:15" ht="25" customHeight="1" x14ac:dyDescent="0.35">
      <c r="B23" s="695"/>
      <c r="C23" s="695"/>
      <c r="D23" s="250"/>
      <c r="E23" s="250"/>
      <c r="F23" s="340"/>
      <c r="G23" s="250"/>
      <c r="H23" s="340"/>
      <c r="I23" s="341"/>
      <c r="J23" s="338"/>
      <c r="K23" s="338"/>
      <c r="L23" s="250"/>
      <c r="M23" s="338"/>
      <c r="N23" s="338"/>
      <c r="O23" s="250"/>
    </row>
    <row r="24" spans="2:15" ht="25" customHeight="1" x14ac:dyDescent="0.35">
      <c r="B24" s="695"/>
      <c r="C24" s="695"/>
      <c r="D24" s="250"/>
      <c r="E24" s="250"/>
      <c r="F24" s="340"/>
      <c r="G24" s="250"/>
      <c r="H24" s="340"/>
      <c r="I24" s="341"/>
      <c r="J24" s="338"/>
      <c r="K24" s="338"/>
      <c r="L24" s="250"/>
      <c r="M24" s="338"/>
      <c r="N24" s="338"/>
      <c r="O24" s="250"/>
    </row>
    <row r="25" spans="2:15" ht="25" customHeight="1" x14ac:dyDescent="0.35">
      <c r="B25" s="695"/>
      <c r="C25" s="695"/>
      <c r="D25" s="250"/>
      <c r="E25" s="250"/>
      <c r="F25" s="340"/>
      <c r="G25" s="250"/>
      <c r="H25" s="340"/>
      <c r="I25" s="341"/>
      <c r="J25" s="338"/>
      <c r="K25" s="338"/>
      <c r="L25" s="250"/>
      <c r="M25" s="338"/>
      <c r="N25" s="338"/>
      <c r="O25" s="250"/>
    </row>
    <row r="26" spans="2:15" ht="25" customHeight="1" x14ac:dyDescent="0.35">
      <c r="B26" s="695"/>
      <c r="C26" s="695"/>
      <c r="D26" s="250"/>
      <c r="E26" s="250"/>
      <c r="F26" s="340"/>
      <c r="G26" s="250"/>
      <c r="H26" s="340"/>
      <c r="I26" s="341"/>
      <c r="J26" s="338"/>
      <c r="K26" s="338"/>
      <c r="L26" s="250"/>
      <c r="M26" s="338"/>
      <c r="N26" s="338"/>
      <c r="O26" s="250"/>
    </row>
    <row r="27" spans="2:15" ht="15" thickBot="1" x14ac:dyDescent="0.4"/>
    <row r="28" spans="2:15" ht="29.15" customHeight="1" thickBot="1" x14ac:dyDescent="0.4">
      <c r="M28" s="371" t="s">
        <v>1150</v>
      </c>
      <c r="N28" s="339">
        <f>IFERROR(SUM(Calculations!AY5:AY10),0)</f>
        <v>0</v>
      </c>
    </row>
    <row r="29" spans="2:15" x14ac:dyDescent="0.35"/>
    <row r="30" spans="2:15" x14ac:dyDescent="0.35"/>
    <row r="31" spans="2:15" ht="20.5" thickBot="1" x14ac:dyDescent="0.4">
      <c r="B31" s="136" t="s">
        <v>1257</v>
      </c>
      <c r="C31" s="57"/>
      <c r="D31" s="159"/>
      <c r="E31" s="159"/>
      <c r="F31" s="159"/>
      <c r="G31" s="57"/>
    </row>
    <row r="32" spans="2:15" ht="26.25" customHeight="1" thickBot="1" x14ac:dyDescent="0.4">
      <c r="M32" s="371" t="s">
        <v>1487</v>
      </c>
      <c r="N32" s="487"/>
    </row>
    <row r="33" spans="2:15" x14ac:dyDescent="0.35"/>
    <row r="34" spans="2:15" ht="51.65" customHeight="1" x14ac:dyDescent="0.35">
      <c r="B34" s="574" t="s">
        <v>1175</v>
      </c>
      <c r="C34" s="574"/>
      <c r="D34" s="373" t="s">
        <v>1095</v>
      </c>
      <c r="E34" s="373" t="s">
        <v>1094</v>
      </c>
      <c r="F34" s="373" t="s">
        <v>1098</v>
      </c>
      <c r="G34" s="373" t="s">
        <v>1099</v>
      </c>
      <c r="H34" s="373" t="s">
        <v>1100</v>
      </c>
      <c r="I34" s="373" t="s">
        <v>1101</v>
      </c>
      <c r="J34" s="373" t="s">
        <v>1102</v>
      </c>
      <c r="K34" s="374" t="s">
        <v>1105</v>
      </c>
      <c r="L34" s="373" t="s">
        <v>1103</v>
      </c>
      <c r="M34" s="373" t="s">
        <v>1106</v>
      </c>
      <c r="N34" s="373" t="s">
        <v>1107</v>
      </c>
      <c r="O34" s="373" t="s">
        <v>1108</v>
      </c>
    </row>
    <row r="35" spans="2:15" ht="25" customHeight="1" x14ac:dyDescent="0.35">
      <c r="B35" s="695"/>
      <c r="C35" s="695"/>
      <c r="D35" s="250"/>
      <c r="E35" s="250"/>
      <c r="F35" s="340"/>
      <c r="G35" s="341"/>
      <c r="H35" s="340"/>
      <c r="I35" s="341"/>
      <c r="J35" s="338"/>
      <c r="K35" s="338"/>
      <c r="L35" s="250"/>
      <c r="M35" s="338"/>
      <c r="N35" s="338"/>
      <c r="O35" s="250"/>
    </row>
    <row r="36" spans="2:15" ht="25" customHeight="1" x14ac:dyDescent="0.35">
      <c r="B36" s="695"/>
      <c r="C36" s="695"/>
      <c r="D36" s="250"/>
      <c r="E36" s="250"/>
      <c r="F36" s="340"/>
      <c r="G36" s="341"/>
      <c r="H36" s="340"/>
      <c r="I36" s="341"/>
      <c r="J36" s="338"/>
      <c r="K36" s="338"/>
      <c r="L36" s="250"/>
      <c r="M36" s="338"/>
      <c r="N36" s="338"/>
      <c r="O36" s="250"/>
    </row>
    <row r="37" spans="2:15" ht="25" customHeight="1" x14ac:dyDescent="0.35">
      <c r="B37" s="695"/>
      <c r="C37" s="695"/>
      <c r="D37" s="250"/>
      <c r="E37" s="250"/>
      <c r="F37" s="340"/>
      <c r="G37" s="341"/>
      <c r="H37" s="340"/>
      <c r="I37" s="341"/>
      <c r="J37" s="338"/>
      <c r="K37" s="338"/>
      <c r="L37" s="250"/>
      <c r="M37" s="338"/>
      <c r="N37" s="338"/>
      <c r="O37" s="250"/>
    </row>
    <row r="38" spans="2:15" ht="25" customHeight="1" x14ac:dyDescent="0.35">
      <c r="B38" s="695"/>
      <c r="C38" s="695"/>
      <c r="D38" s="250"/>
      <c r="E38" s="250"/>
      <c r="F38" s="340"/>
      <c r="G38" s="341"/>
      <c r="H38" s="340"/>
      <c r="I38" s="341"/>
      <c r="J38" s="338"/>
      <c r="K38" s="338"/>
      <c r="L38" s="250"/>
      <c r="M38" s="338"/>
      <c r="N38" s="338"/>
      <c r="O38" s="250"/>
    </row>
    <row r="39" spans="2:15" ht="25" customHeight="1" x14ac:dyDescent="0.35">
      <c r="B39" s="695"/>
      <c r="C39" s="695"/>
      <c r="D39" s="250"/>
      <c r="E39" s="250"/>
      <c r="F39" s="340"/>
      <c r="G39" s="341"/>
      <c r="H39" s="340"/>
      <c r="I39" s="341"/>
      <c r="J39" s="338"/>
      <c r="K39" s="338"/>
      <c r="L39" s="250"/>
      <c r="M39" s="338"/>
      <c r="N39" s="338"/>
      <c r="O39" s="250"/>
    </row>
    <row r="40" spans="2:15" ht="25" customHeight="1" x14ac:dyDescent="0.35">
      <c r="B40" s="695"/>
      <c r="C40" s="695"/>
      <c r="D40" s="250"/>
      <c r="E40" s="250"/>
      <c r="F40" s="340"/>
      <c r="G40" s="341"/>
      <c r="H40" s="340"/>
      <c r="I40" s="341"/>
      <c r="J40" s="338"/>
      <c r="K40" s="338"/>
      <c r="L40" s="250"/>
      <c r="M40" s="338"/>
      <c r="N40" s="338"/>
      <c r="O40" s="250"/>
    </row>
    <row r="41" spans="2:15" ht="15" thickBot="1" x14ac:dyDescent="0.4"/>
    <row r="42" spans="2:15" ht="28.5" customHeight="1" thickBot="1" x14ac:dyDescent="0.4">
      <c r="M42" s="372" t="s">
        <v>1150</v>
      </c>
      <c r="N42" s="339">
        <f>IFERROR(SUM(Calculations!AY17:AY22),0)</f>
        <v>0</v>
      </c>
    </row>
    <row r="43" spans="2:15" x14ac:dyDescent="0.35"/>
    <row r="44" spans="2:15" x14ac:dyDescent="0.35"/>
    <row r="45" spans="2:15" x14ac:dyDescent="0.35"/>
    <row r="46" spans="2:15" x14ac:dyDescent="0.35"/>
    <row r="47" spans="2:15" x14ac:dyDescent="0.35"/>
    <row r="48" spans="2:15"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sheetData>
  <sheetProtection algorithmName="SHA-512" hashValue="XqGsTIKCiCN8K6AWi3OjLnZbjnwBhd93LE3lImYPZHuipNMS3wT2HstUaJgJTQD9EHK/BTNjo1czJts34xHQcw==" saltValue="1ATuy3ZxPKKaDs0lqOrYrA==" spinCount="100000" sheet="1" objects="1" scenarios="1"/>
  <mergeCells count="16">
    <mergeCell ref="A4:P5"/>
    <mergeCell ref="B40:C40"/>
    <mergeCell ref="B35:C35"/>
    <mergeCell ref="B36:C36"/>
    <mergeCell ref="B37:C37"/>
    <mergeCell ref="B38:C38"/>
    <mergeCell ref="B39:C39"/>
    <mergeCell ref="B21:C21"/>
    <mergeCell ref="B7:L9"/>
    <mergeCell ref="B20:C20"/>
    <mergeCell ref="B34:C34"/>
    <mergeCell ref="B23:C23"/>
    <mergeCell ref="B24:C24"/>
    <mergeCell ref="B25:C25"/>
    <mergeCell ref="B26:C26"/>
    <mergeCell ref="B22:C22"/>
  </mergeCells>
  <dataValidations count="6">
    <dataValidation type="list" allowBlank="1" showInputMessage="1" showErrorMessage="1" errorTitle="HP" error="HP must be less than or equl to 200 HP" sqref="D21:E26 D35:E40" xr:uid="{54FE9809-C0D2-44E8-B206-9E849FD5BF60}">
      <formula1>Proposed_Sytsem_Type</formula1>
    </dataValidation>
    <dataValidation type="decimal" allowBlank="1" showInputMessage="1" showErrorMessage="1" sqref="B21:C26 B35:C40 F21:F26 H21:H26 F35:F40 H35:H40 J21:K26 J35:K40 M21:N26 M35:N40" xr:uid="{57AED776-C9ED-479C-BE7C-2D33CEE6E059}">
      <formula1>0</formula1>
      <formula2>10000</formula2>
    </dataValidation>
    <dataValidation type="list" allowBlank="1" showInputMessage="1" showErrorMessage="1" sqref="G21:G26" xr:uid="{ED25E04F-717B-4EA5-AFFC-947A36C65CE8}">
      <formula1>Existing_Drive_Efficiency</formula1>
    </dataValidation>
    <dataValidation type="list" allowBlank="1" showInputMessage="1" showErrorMessage="1" sqref="I21:I26 G35:G40 I35:I40" xr:uid="{4880EE8A-87DF-4B43-8CFC-5FE81BC78DE2}">
      <formula1>Proposed_Drive_Efficiency</formula1>
    </dataValidation>
    <dataValidation type="list" allowBlank="1" showInputMessage="1" showErrorMessage="1" sqref="L21:L26 L35:L40" xr:uid="{B14C48B3-6682-4C17-9750-E2B2B748C7F3}">
      <formula1>Proposed_Idling_Factor</formula1>
    </dataValidation>
    <dataValidation type="list" allowBlank="1" showInputMessage="1" showErrorMessage="1" sqref="O21:O26 O35:O40" xr:uid="{232FA24F-6710-4EE5-A481-854CB4C6EC10}">
      <formula1>Yes_No</formula1>
    </dataValidation>
  </dataValidations>
  <pageMargins left="0.7" right="0.7" top="0.75" bottom="0.75" header="0.3" footer="0.3"/>
  <pageSetup scale="2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pageSetUpPr fitToPage="1"/>
  </sheetPr>
  <dimension ref="A1:XFD59"/>
  <sheetViews>
    <sheetView showGridLines="0" tabSelected="1" zoomScaleNormal="100" zoomScalePageLayoutView="85" workbookViewId="0">
      <selection sqref="A1:H1"/>
    </sheetView>
  </sheetViews>
  <sheetFormatPr defaultColWidth="0" defaultRowHeight="14" zeroHeight="1" x14ac:dyDescent="0.3"/>
  <cols>
    <col min="1" max="1" width="14.54296875" style="40" customWidth="1"/>
    <col min="2" max="4" width="13.54296875" style="40" customWidth="1"/>
    <col min="5" max="5" width="13.81640625" style="40" customWidth="1"/>
    <col min="6" max="6" width="13.54296875" style="40" customWidth="1"/>
    <col min="7" max="7" width="1.54296875" style="40" customWidth="1"/>
    <col min="8" max="8" width="15.81640625" style="40" bestFit="1" customWidth="1"/>
    <col min="9" max="9" width="42.1796875" style="40" customWidth="1"/>
    <col min="10" max="12" width="13.54296875" style="40" customWidth="1"/>
    <col min="13" max="13" width="0.453125" style="40" customWidth="1"/>
    <col min="14" max="16383" width="9.1796875" style="40" hidden="1"/>
    <col min="16384" max="16384" width="0.7265625" style="40" hidden="1"/>
  </cols>
  <sheetData>
    <row r="1" spans="1:256 16384:16384" ht="60" customHeight="1" x14ac:dyDescent="0.6">
      <c r="A1" s="492" t="str">
        <f>Development!A1</f>
        <v>2025 Commercial Efficiency Program</v>
      </c>
      <c r="B1" s="492"/>
      <c r="C1" s="492"/>
      <c r="D1" s="492"/>
      <c r="E1" s="492"/>
      <c r="F1" s="492"/>
      <c r="G1" s="492"/>
      <c r="H1" s="492"/>
      <c r="I1" s="17"/>
      <c r="J1" s="16"/>
      <c r="K1" s="16"/>
      <c r="L1" s="16"/>
    </row>
    <row r="2" spans="1:256 16384:16384" ht="60" customHeight="1" thickBot="1" x14ac:dyDescent="0.35">
      <c r="A2" s="493" t="str">
        <f>"     "&amp;"Standard Rebate Application, Version"&amp;" "&amp;Development!B3</f>
        <v xml:space="preserve">     Standard Rebate Application, Version 1.0</v>
      </c>
      <c r="B2" s="493"/>
      <c r="C2" s="493"/>
      <c r="D2" s="493"/>
      <c r="E2" s="493"/>
      <c r="F2" s="493"/>
      <c r="G2" s="493"/>
      <c r="H2" s="493"/>
      <c r="I2" s="128"/>
      <c r="J2" s="128"/>
      <c r="K2" s="128"/>
      <c r="L2" s="128"/>
      <c r="XFD2" s="128"/>
    </row>
    <row r="3" spans="1:256 16384:16384" ht="40" customHeight="1" thickTop="1" x14ac:dyDescent="0.3">
      <c r="A3" s="502" t="s">
        <v>481</v>
      </c>
      <c r="B3" s="502"/>
      <c r="C3" s="502"/>
      <c r="D3" s="502"/>
      <c r="E3" s="502"/>
      <c r="F3" s="502"/>
      <c r="G3" s="502"/>
      <c r="H3" s="502"/>
      <c r="I3" s="502"/>
      <c r="J3" s="502"/>
      <c r="K3" s="502"/>
      <c r="L3" s="502"/>
      <c r="M3" s="293"/>
    </row>
    <row r="4" spans="1:256 16384:16384" s="41" customFormat="1" ht="27" customHeight="1" thickBot="1" x14ac:dyDescent="0.45">
      <c r="A4" s="507" t="s">
        <v>0</v>
      </c>
      <c r="B4" s="507"/>
      <c r="C4" s="507"/>
      <c r="D4" s="507"/>
      <c r="E4" s="507"/>
      <c r="F4" s="507"/>
      <c r="G4" s="507"/>
      <c r="H4" s="507"/>
      <c r="I4" s="507"/>
      <c r="J4" s="507"/>
      <c r="K4" s="507"/>
      <c r="L4" s="507"/>
    </row>
    <row r="5" spans="1:256 16384:16384" ht="28" customHeight="1" x14ac:dyDescent="0.4">
      <c r="A5" s="496" t="s">
        <v>254</v>
      </c>
      <c r="B5" s="496"/>
      <c r="C5" s="503"/>
      <c r="D5" s="503"/>
      <c r="E5" s="503"/>
      <c r="F5" s="503"/>
      <c r="J5" s="42" t="s">
        <v>4</v>
      </c>
      <c r="K5" s="503"/>
      <c r="L5" s="503"/>
    </row>
    <row r="6" spans="1:256 16384:16384" ht="28" customHeight="1" x14ac:dyDescent="0.4">
      <c r="A6" s="496" t="s">
        <v>1</v>
      </c>
      <c r="B6" s="496"/>
      <c r="C6" s="503"/>
      <c r="D6" s="503"/>
      <c r="E6" s="503"/>
      <c r="F6" s="503"/>
      <c r="J6" s="42" t="s">
        <v>3</v>
      </c>
      <c r="K6" s="503"/>
      <c r="L6" s="503"/>
    </row>
    <row r="7" spans="1:256 16384:16384" ht="28" customHeight="1" x14ac:dyDescent="0.4">
      <c r="A7" s="496" t="s">
        <v>2</v>
      </c>
      <c r="B7" s="496"/>
      <c r="C7" s="497"/>
      <c r="D7" s="497"/>
      <c r="E7" s="497"/>
      <c r="F7" s="497"/>
      <c r="H7" s="42" t="s">
        <v>5</v>
      </c>
      <c r="I7" s="503"/>
      <c r="J7" s="503"/>
      <c r="K7" s="42" t="s">
        <v>6</v>
      </c>
      <c r="L7" s="30"/>
    </row>
    <row r="8" spans="1:256 16384:16384" ht="28" customHeight="1" x14ac:dyDescent="0.4">
      <c r="A8" s="504" t="s">
        <v>142</v>
      </c>
      <c r="B8" s="505"/>
      <c r="C8" s="497"/>
      <c r="D8" s="497"/>
      <c r="E8" s="497"/>
      <c r="F8" s="497"/>
      <c r="H8" s="42" t="s">
        <v>5</v>
      </c>
      <c r="I8" s="497"/>
      <c r="J8" s="497"/>
      <c r="K8" s="42" t="s">
        <v>6</v>
      </c>
      <c r="L8" s="30"/>
    </row>
    <row r="9" spans="1:256 16384:16384" ht="28" customHeight="1" x14ac:dyDescent="0.4">
      <c r="A9" s="496" t="s">
        <v>12</v>
      </c>
      <c r="B9" s="496"/>
      <c r="C9" s="497"/>
      <c r="D9" s="497"/>
      <c r="E9" s="497"/>
      <c r="F9" s="497"/>
      <c r="I9" s="506" t="s">
        <v>8</v>
      </c>
      <c r="J9" s="506"/>
      <c r="K9" s="501"/>
      <c r="L9" s="501"/>
    </row>
    <row r="10" spans="1:256 16384:16384" ht="28" customHeight="1" x14ac:dyDescent="0.4">
      <c r="A10" s="496" t="s">
        <v>7</v>
      </c>
      <c r="B10" s="496"/>
      <c r="C10" s="497"/>
      <c r="D10" s="497"/>
      <c r="E10" s="497"/>
      <c r="F10" s="497"/>
      <c r="I10" s="509" t="s">
        <v>9</v>
      </c>
      <c r="J10" s="509"/>
      <c r="K10" s="501"/>
      <c r="L10" s="501"/>
    </row>
    <row r="11" spans="1:256 16384:16384" ht="28" customHeight="1" x14ac:dyDescent="0.4">
      <c r="A11" s="496" t="s">
        <v>11</v>
      </c>
      <c r="B11" s="496"/>
      <c r="C11" s="500"/>
      <c r="D11" s="497"/>
      <c r="E11" s="497"/>
      <c r="F11" s="497"/>
      <c r="I11" s="509" t="s">
        <v>10</v>
      </c>
      <c r="J11" s="509"/>
      <c r="K11" s="501"/>
      <c r="L11" s="501"/>
    </row>
    <row r="12" spans="1:256 16384:16384" s="44" customFormat="1" x14ac:dyDescent="0.3">
      <c r="A12" s="43"/>
      <c r="B12" s="43"/>
      <c r="M12" s="40"/>
      <c r="IV12" s="40"/>
      <c r="XFD12" s="40"/>
    </row>
    <row r="13" spans="1:256 16384:16384" ht="25.4" customHeight="1" x14ac:dyDescent="0.4">
      <c r="A13" s="496" t="s">
        <v>13</v>
      </c>
      <c r="B13" s="496"/>
      <c r="C13" s="513"/>
      <c r="D13" s="513"/>
      <c r="E13" s="513"/>
      <c r="H13" s="42" t="s">
        <v>1212</v>
      </c>
      <c r="I13" s="342"/>
      <c r="J13" s="508" t="s">
        <v>94</v>
      </c>
      <c r="K13" s="508"/>
      <c r="L13" s="31"/>
    </row>
    <row r="14" spans="1:256 16384:16384" ht="25.4" customHeight="1" x14ac:dyDescent="0.3"/>
    <row r="15" spans="1:256 16384:16384" ht="9" customHeight="1" x14ac:dyDescent="0.3">
      <c r="A15" s="511"/>
      <c r="B15" s="511"/>
      <c r="C15" s="511"/>
      <c r="D15" s="511"/>
      <c r="E15" s="511"/>
      <c r="F15" s="511"/>
      <c r="G15" s="511"/>
      <c r="H15" s="511"/>
      <c r="I15" s="511"/>
      <c r="J15" s="511"/>
      <c r="K15" s="511"/>
      <c r="L15" s="511"/>
    </row>
    <row r="16" spans="1:256 16384:16384" ht="25" customHeight="1" x14ac:dyDescent="0.35">
      <c r="A16" s="512" t="s">
        <v>14</v>
      </c>
      <c r="B16" s="512"/>
      <c r="C16" s="513"/>
      <c r="D16" s="513"/>
      <c r="E16" s="513"/>
      <c r="F16"/>
      <c r="G16"/>
      <c r="H16"/>
      <c r="I16"/>
      <c r="J16"/>
      <c r="K16"/>
      <c r="L16"/>
    </row>
    <row r="17" spans="1:12" ht="10" customHeight="1" x14ac:dyDescent="0.35">
      <c r="A17" s="512"/>
      <c r="B17" s="512"/>
      <c r="C17"/>
      <c r="D17"/>
      <c r="E17"/>
      <c r="F17"/>
      <c r="G17"/>
      <c r="H17"/>
      <c r="I17"/>
      <c r="J17"/>
      <c r="K17"/>
      <c r="L17"/>
    </row>
    <row r="18" spans="1:12" ht="10" customHeight="1" x14ac:dyDescent="0.35">
      <c r="A18" s="512"/>
      <c r="B18" s="512"/>
      <c r="C18"/>
      <c r="D18"/>
      <c r="E18"/>
      <c r="F18"/>
      <c r="G18"/>
      <c r="H18"/>
      <c r="I18"/>
      <c r="J18"/>
      <c r="K18"/>
      <c r="L18"/>
    </row>
    <row r="19" spans="1:12" ht="10" customHeight="1" x14ac:dyDescent="0.3">
      <c r="A19" s="45"/>
      <c r="B19" s="45"/>
    </row>
    <row r="20" spans="1:12" ht="25.4" customHeight="1" x14ac:dyDescent="0.3">
      <c r="A20" s="46" t="s">
        <v>403</v>
      </c>
      <c r="B20" s="45"/>
      <c r="C20" s="513"/>
      <c r="D20" s="513"/>
      <c r="E20" s="513"/>
    </row>
    <row r="21" spans="1:12" ht="21.65" customHeight="1" x14ac:dyDescent="0.3">
      <c r="A21" s="45"/>
      <c r="B21" s="45"/>
    </row>
    <row r="22" spans="1:12" ht="9" customHeight="1" x14ac:dyDescent="0.3">
      <c r="A22" s="45"/>
      <c r="B22" s="45"/>
    </row>
    <row r="23" spans="1:12" ht="25.4" customHeight="1" x14ac:dyDescent="0.3">
      <c r="A23" s="514" t="s">
        <v>1262</v>
      </c>
      <c r="B23" s="514"/>
      <c r="C23" s="513"/>
      <c r="D23" s="513"/>
      <c r="E23" s="513"/>
    </row>
    <row r="24" spans="1:12" ht="17.25" customHeight="1" x14ac:dyDescent="0.35">
      <c r="A24" s="410"/>
      <c r="B24" s="410"/>
      <c r="C24" s="352" t="s">
        <v>1228</v>
      </c>
      <c r="J24"/>
      <c r="K24"/>
      <c r="L24"/>
    </row>
    <row r="25" spans="1:12" ht="17.25" customHeight="1" x14ac:dyDescent="0.35">
      <c r="A25" s="410"/>
      <c r="B25" s="410"/>
      <c r="C25" s="352"/>
      <c r="J25"/>
      <c r="K25"/>
      <c r="L25"/>
    </row>
    <row r="26" spans="1:12" ht="25.4" customHeight="1" x14ac:dyDescent="0.35">
      <c r="A26" s="516" t="s">
        <v>1476</v>
      </c>
      <c r="B26" s="516"/>
      <c r="C26" s="515"/>
      <c r="D26" s="515"/>
      <c r="E26" s="515"/>
      <c r="J26"/>
      <c r="K26"/>
      <c r="L26"/>
    </row>
    <row r="27" spans="1:12" ht="18.649999999999999" customHeight="1" x14ac:dyDescent="0.35">
      <c r="A27" s="516"/>
      <c r="B27" s="516"/>
      <c r="C27" s="411" t="s">
        <v>1328</v>
      </c>
      <c r="D27"/>
      <c r="E27"/>
      <c r="J27"/>
      <c r="K27"/>
      <c r="L27"/>
    </row>
    <row r="28" spans="1:12" ht="17.25" customHeight="1" x14ac:dyDescent="0.3">
      <c r="A28" s="517" t="s">
        <v>1477</v>
      </c>
      <c r="B28" s="517"/>
      <c r="J28" s="47"/>
      <c r="K28" s="47"/>
      <c r="L28" s="47"/>
    </row>
    <row r="29" spans="1:12" ht="23.5" customHeight="1" x14ac:dyDescent="0.3">
      <c r="A29" s="517"/>
      <c r="B29" s="517"/>
      <c r="J29" s="47"/>
      <c r="K29" s="47"/>
      <c r="L29" s="47"/>
    </row>
    <row r="30" spans="1:12" ht="16.399999999999999" customHeight="1" x14ac:dyDescent="0.3">
      <c r="A30" s="294"/>
      <c r="B30" s="294"/>
      <c r="D30" s="294"/>
      <c r="E30" s="294"/>
      <c r="F30" s="294"/>
      <c r="G30" s="294"/>
      <c r="H30" s="294"/>
      <c r="I30" s="294"/>
      <c r="J30" s="294"/>
      <c r="K30" s="294"/>
      <c r="L30" s="294"/>
    </row>
    <row r="31" spans="1:12" ht="18.5" thickBot="1" x14ac:dyDescent="0.45">
      <c r="A31" s="510" t="s">
        <v>15</v>
      </c>
      <c r="B31" s="510"/>
      <c r="C31" s="510"/>
      <c r="D31" s="510"/>
      <c r="E31" s="510"/>
      <c r="F31" s="510"/>
      <c r="G31" s="510"/>
      <c r="H31" s="510"/>
      <c r="I31" s="510"/>
      <c r="J31" s="510"/>
      <c r="K31" s="510"/>
      <c r="L31" s="510"/>
    </row>
    <row r="32" spans="1:12" ht="23.25" customHeight="1" x14ac:dyDescent="0.4">
      <c r="A32" s="496" t="s">
        <v>16</v>
      </c>
      <c r="B32" s="496"/>
      <c r="C32" s="503"/>
      <c r="D32" s="503"/>
      <c r="E32" s="503"/>
      <c r="F32" s="503"/>
      <c r="G32" s="48"/>
      <c r="H32" s="48"/>
      <c r="I32" s="498"/>
      <c r="J32" s="498"/>
      <c r="K32" s="498"/>
      <c r="L32" s="48"/>
    </row>
    <row r="33" spans="1:12" ht="23.25" customHeight="1" x14ac:dyDescent="0.4">
      <c r="A33" s="496" t="s">
        <v>17</v>
      </c>
      <c r="B33" s="496"/>
      <c r="C33" s="497"/>
      <c r="D33" s="497"/>
      <c r="E33" s="497"/>
      <c r="F33" s="497"/>
      <c r="H33" s="49" t="s">
        <v>5</v>
      </c>
      <c r="I33" s="503"/>
      <c r="J33" s="503"/>
      <c r="K33" s="42" t="s">
        <v>6</v>
      </c>
      <c r="L33" s="30"/>
    </row>
    <row r="34" spans="1:12" ht="23.25" customHeight="1" x14ac:dyDescent="0.4">
      <c r="A34" s="496" t="s">
        <v>7</v>
      </c>
      <c r="B34" s="496"/>
      <c r="C34" s="497"/>
      <c r="D34" s="497"/>
      <c r="E34" s="497"/>
      <c r="F34" s="497"/>
      <c r="H34" s="50" t="s">
        <v>8</v>
      </c>
      <c r="I34" s="501"/>
      <c r="J34" s="501"/>
      <c r="K34" s="501"/>
      <c r="L34" s="501"/>
    </row>
    <row r="35" spans="1:12" ht="23.25" customHeight="1" x14ac:dyDescent="0.4">
      <c r="A35" s="496" t="s">
        <v>3</v>
      </c>
      <c r="B35" s="496"/>
      <c r="C35" s="497"/>
      <c r="D35" s="497"/>
      <c r="E35" s="497"/>
      <c r="F35" s="497"/>
      <c r="H35" s="49" t="s">
        <v>9</v>
      </c>
      <c r="I35" s="495"/>
      <c r="J35" s="495"/>
      <c r="K35" s="495"/>
      <c r="L35" s="495"/>
    </row>
    <row r="36" spans="1:12" ht="23.25" customHeight="1" x14ac:dyDescent="0.4">
      <c r="A36" s="496" t="s">
        <v>11</v>
      </c>
      <c r="B36" s="496"/>
      <c r="C36" s="500"/>
      <c r="D36" s="497"/>
      <c r="E36" s="497"/>
      <c r="F36" s="497"/>
      <c r="H36" s="49" t="s">
        <v>10</v>
      </c>
      <c r="I36" s="495"/>
      <c r="J36" s="495"/>
      <c r="K36" s="495"/>
      <c r="L36" s="495"/>
    </row>
    <row r="37" spans="1:12" ht="7.5" customHeight="1" x14ac:dyDescent="0.3"/>
    <row r="38" spans="1:12" ht="18.5" thickBot="1" x14ac:dyDescent="0.45">
      <c r="A38" s="520" t="s">
        <v>18</v>
      </c>
      <c r="B38" s="520"/>
      <c r="C38" s="520"/>
      <c r="D38" s="520"/>
      <c r="E38" s="520"/>
      <c r="F38" s="520"/>
      <c r="G38" s="520"/>
      <c r="H38" s="520"/>
      <c r="I38" s="520"/>
      <c r="J38" s="520"/>
      <c r="K38" s="520"/>
      <c r="L38" s="520"/>
    </row>
    <row r="39" spans="1:12" ht="22.75" customHeight="1" x14ac:dyDescent="0.4">
      <c r="A39" s="496" t="s">
        <v>352</v>
      </c>
      <c r="B39" s="496"/>
      <c r="C39" s="496"/>
      <c r="D39" s="496"/>
      <c r="E39" s="496"/>
      <c r="F39" s="496"/>
      <c r="G39" s="499" t="str">
        <f>IF(C26="","",SUM('Compressed Air'!H69,'VFD Motors'!P44:Q44,'VFD Motors'!G61,'VFD Motors'!H77,'Non Road EV Equipment'!J8,'Elevator Modernization'!N28,'Elevator Modernization'!N42))</f>
        <v/>
      </c>
      <c r="H39" s="499"/>
      <c r="I39" s="499"/>
      <c r="J39" s="499"/>
      <c r="K39" s="499"/>
      <c r="L39" s="499"/>
    </row>
    <row r="40" spans="1:12" ht="39" customHeight="1" x14ac:dyDescent="0.3">
      <c r="A40" s="525" t="s">
        <v>489</v>
      </c>
      <c r="B40" s="525"/>
      <c r="C40" s="525"/>
      <c r="D40" s="525"/>
      <c r="E40" s="525"/>
      <c r="F40" s="525"/>
      <c r="G40" s="525"/>
      <c r="H40" s="525"/>
      <c r="I40" s="525"/>
      <c r="J40" s="525"/>
      <c r="K40" s="525"/>
      <c r="L40" s="525"/>
    </row>
    <row r="41" spans="1:12" ht="3" customHeight="1" x14ac:dyDescent="0.3">
      <c r="A41" s="51"/>
      <c r="B41" s="51"/>
      <c r="C41" s="51"/>
      <c r="D41" s="51"/>
      <c r="E41" s="51"/>
      <c r="F41" s="51"/>
      <c r="G41" s="52"/>
      <c r="H41" s="52"/>
      <c r="I41" s="52"/>
      <c r="J41" s="52"/>
      <c r="K41" s="52"/>
      <c r="L41" s="52"/>
    </row>
    <row r="42" spans="1:12" ht="153" customHeight="1" x14ac:dyDescent="0.3">
      <c r="A42" s="522" t="s">
        <v>274</v>
      </c>
      <c r="B42" s="523"/>
      <c r="C42" s="523"/>
      <c r="D42" s="523"/>
      <c r="E42" s="523"/>
      <c r="F42" s="523"/>
      <c r="G42" s="523"/>
      <c r="H42" s="523"/>
      <c r="I42" s="523"/>
      <c r="J42" s="523"/>
      <c r="K42" s="523"/>
      <c r="L42" s="523"/>
    </row>
    <row r="43" spans="1:12" ht="30" customHeight="1" x14ac:dyDescent="0.4">
      <c r="A43" s="521" t="s">
        <v>25</v>
      </c>
      <c r="B43" s="511"/>
      <c r="C43" s="524"/>
      <c r="D43" s="524"/>
      <c r="E43" s="524"/>
      <c r="F43" s="524"/>
      <c r="G43" s="524"/>
      <c r="H43" s="524"/>
      <c r="I43" s="524"/>
    </row>
    <row r="44" spans="1:12" ht="5.5" customHeight="1" x14ac:dyDescent="0.3">
      <c r="A44" s="53"/>
      <c r="B44" s="51"/>
      <c r="C44" s="52"/>
      <c r="D44" s="52"/>
      <c r="E44" s="52"/>
      <c r="F44" s="52"/>
      <c r="G44" s="52"/>
      <c r="H44" s="52"/>
      <c r="I44" s="52"/>
    </row>
    <row r="45" spans="1:12" ht="34.5" customHeight="1" x14ac:dyDescent="0.4">
      <c r="A45" s="521" t="s">
        <v>267</v>
      </c>
      <c r="B45" s="511"/>
      <c r="C45" s="494"/>
      <c r="D45" s="494"/>
      <c r="E45" s="494"/>
      <c r="F45" s="494"/>
      <c r="G45" s="494"/>
      <c r="H45" s="494"/>
      <c r="I45" s="494"/>
      <c r="J45" s="50" t="s">
        <v>19</v>
      </c>
      <c r="K45" s="518"/>
      <c r="L45" s="519"/>
    </row>
    <row r="46" spans="1:12" ht="15" customHeight="1" x14ac:dyDescent="0.3">
      <c r="A46" s="53"/>
      <c r="B46" s="53"/>
      <c r="J46" s="50"/>
      <c r="K46" s="54"/>
      <c r="L46" s="54"/>
    </row>
    <row r="47" spans="1:12" ht="16.399999999999999" customHeight="1" x14ac:dyDescent="0.3">
      <c r="A47" s="55"/>
      <c r="B47" s="56"/>
      <c r="C47" s="56"/>
      <c r="D47" s="57"/>
      <c r="E47" s="57"/>
      <c r="F47" s="57"/>
      <c r="I47" s="56"/>
      <c r="J47" s="58"/>
      <c r="K47" s="57"/>
      <c r="L47" s="55"/>
    </row>
    <row r="48" spans="1:12" ht="16.399999999999999" customHeight="1" x14ac:dyDescent="0.3"/>
    <row r="49" spans="1:12" s="38" customFormat="1" ht="16.399999999999999" customHeight="1" x14ac:dyDescent="0.3"/>
    <row r="50" spans="1:12" x14ac:dyDescent="0.3"/>
    <row r="51" spans="1:12" x14ac:dyDescent="0.3">
      <c r="K51" s="59" t="s">
        <v>466</v>
      </c>
      <c r="L51" s="29"/>
    </row>
    <row r="58" spans="1:12" ht="16.399999999999999" customHeight="1" x14ac:dyDescent="0.3">
      <c r="A58" s="44"/>
      <c r="B58" s="44"/>
      <c r="C58" s="60"/>
      <c r="D58" s="61"/>
      <c r="E58" s="61"/>
      <c r="F58" s="61"/>
      <c r="G58" s="60"/>
      <c r="H58" s="60"/>
      <c r="I58" s="60"/>
      <c r="J58" s="61"/>
      <c r="K58" s="61"/>
      <c r="L58" s="62"/>
    </row>
    <row r="59" spans="1:12" x14ac:dyDescent="0.3">
      <c r="A59" s="63" t="s">
        <v>389</v>
      </c>
      <c r="B59" s="64" t="str">
        <f>Development!$B$5&amp;"_"&amp;Development!$B$3</f>
        <v>01.01.2025_1.0</v>
      </c>
      <c r="C59" s="64"/>
      <c r="D59" s="64"/>
      <c r="E59" s="64"/>
      <c r="F59" s="64"/>
      <c r="G59" s="64"/>
      <c r="H59" s="38"/>
      <c r="I59" s="64"/>
      <c r="J59" s="64"/>
      <c r="K59" s="65" t="s">
        <v>390</v>
      </c>
      <c r="L59" s="66" t="str">
        <f>Development!$B$5</f>
        <v>01.01.2025</v>
      </c>
    </row>
  </sheetData>
  <sheetProtection algorithmName="SHA-512" hashValue="oabatpIizhPo2YF8GFutF19HV4j5VB2zYm5lBgi6cdWxWla+5irq2HXg4H4+vlTk86xd0VC4xswBYuiRcr9XFw==" saltValue="PBMUnWM0OSxG8MuLOB3BxQ==" spinCount="100000" sheet="1" objects="1" scenarios="1"/>
  <customSheetViews>
    <customSheetView guid="{413575D0-A88C-4EFD-A604-365F28B09173}" showGridLines="0" fitToPage="1" hiddenRows="1" hiddenColumns="1">
      <selection activeCell="C5" sqref="C5:F5"/>
      <pageMargins left="0" right="0" top="0.25" bottom="0.25" header="0.3" footer="0.3"/>
      <printOptions horizontalCentered="1"/>
      <pageSetup scale="78" orientation="portrait" r:id="rId1"/>
    </customSheetView>
  </customSheetViews>
  <mergeCells count="66">
    <mergeCell ref="A35:B35"/>
    <mergeCell ref="A33:B33"/>
    <mergeCell ref="C43:I43"/>
    <mergeCell ref="A40:L40"/>
    <mergeCell ref="A32:B32"/>
    <mergeCell ref="I33:J33"/>
    <mergeCell ref="K45:L45"/>
    <mergeCell ref="A38:L38"/>
    <mergeCell ref="A45:B45"/>
    <mergeCell ref="A43:B43"/>
    <mergeCell ref="A42:L42"/>
    <mergeCell ref="I11:J11"/>
    <mergeCell ref="A31:L31"/>
    <mergeCell ref="A11:B11"/>
    <mergeCell ref="K11:L11"/>
    <mergeCell ref="C32:F32"/>
    <mergeCell ref="A15:L15"/>
    <mergeCell ref="A16:B18"/>
    <mergeCell ref="C20:E20"/>
    <mergeCell ref="C16:E16"/>
    <mergeCell ref="C13:E13"/>
    <mergeCell ref="C23:E23"/>
    <mergeCell ref="A23:B23"/>
    <mergeCell ref="C26:E26"/>
    <mergeCell ref="A26:B27"/>
    <mergeCell ref="A28:B29"/>
    <mergeCell ref="A4:L4"/>
    <mergeCell ref="A5:B5"/>
    <mergeCell ref="K5:L5"/>
    <mergeCell ref="A13:B13"/>
    <mergeCell ref="J13:K13"/>
    <mergeCell ref="I10:J10"/>
    <mergeCell ref="A10:B10"/>
    <mergeCell ref="K10:L10"/>
    <mergeCell ref="C11:F11"/>
    <mergeCell ref="C9:F9"/>
    <mergeCell ref="C10:F10"/>
    <mergeCell ref="C5:F5"/>
    <mergeCell ref="C6:F6"/>
    <mergeCell ref="A6:B6"/>
    <mergeCell ref="A7:B7"/>
    <mergeCell ref="A9:B9"/>
    <mergeCell ref="K6:L6"/>
    <mergeCell ref="I7:J7"/>
    <mergeCell ref="K9:L9"/>
    <mergeCell ref="A8:B8"/>
    <mergeCell ref="C7:F7"/>
    <mergeCell ref="I9:J9"/>
    <mergeCell ref="C8:F8"/>
    <mergeCell ref="I8:J8"/>
    <mergeCell ref="A1:H1"/>
    <mergeCell ref="A2:H2"/>
    <mergeCell ref="C45:I45"/>
    <mergeCell ref="I36:L36"/>
    <mergeCell ref="A34:B34"/>
    <mergeCell ref="C33:F33"/>
    <mergeCell ref="A36:B36"/>
    <mergeCell ref="I32:K32"/>
    <mergeCell ref="G39:L39"/>
    <mergeCell ref="A39:F39"/>
    <mergeCell ref="C34:F34"/>
    <mergeCell ref="C35:F35"/>
    <mergeCell ref="C36:F36"/>
    <mergeCell ref="I34:L34"/>
    <mergeCell ref="I35:L35"/>
    <mergeCell ref="A3:L3"/>
  </mergeCells>
  <dataValidations count="6">
    <dataValidation type="list" allowBlank="1" showInputMessage="1" showErrorMessage="1" sqref="C20:E20" xr:uid="{1E8E251C-070A-4FF9-B1A3-491B9179AA53}">
      <formula1>Project_Type</formula1>
    </dataValidation>
    <dataValidation type="list" allowBlank="1" showInputMessage="1" showErrorMessage="1" sqref="C13:E13" xr:uid="{E6DF4E62-6982-4A59-B366-E6C1392CDF4E}">
      <formula1>Org_Type</formula1>
    </dataValidation>
    <dataValidation type="list" allowBlank="1" showInputMessage="1" showErrorMessage="1" sqref="I13" xr:uid="{FF3129C4-62DC-4D74-83FE-5F32DD7A924C}">
      <formula1>Rebate_Payment_Method</formula1>
    </dataValidation>
    <dataValidation type="list" allowBlank="1" showInputMessage="1" showErrorMessage="1" sqref="C16:E16" xr:uid="{B60220B1-4AF9-4F75-A835-F4B60CF1EB18}">
      <formula1>Building_Type</formula1>
    </dataValidation>
    <dataValidation type="list" allowBlank="1" showInputMessage="1" showErrorMessage="1" sqref="C23:E23" xr:uid="{EACA235E-387B-429C-AACC-9C9CE2C24EEF}">
      <formula1>Programs</formula1>
    </dataValidation>
    <dataValidation type="list" allowBlank="1" showInputMessage="1" showErrorMessage="1" sqref="C26:E26" xr:uid="{3D95FD62-34BB-4125-8E8B-49673D06DDCB}">
      <formula1>DAC</formula1>
    </dataValidation>
  </dataValidations>
  <hyperlinks>
    <hyperlink ref="C27" r:id="rId2" xr:uid="{2DBF07F8-FA8E-4D87-BAD4-40C601252670}"/>
  </hyperlinks>
  <printOptions horizontalCentered="1"/>
  <pageMargins left="0" right="0" top="0.25" bottom="0.25" header="0.3" footer="0.3"/>
  <pageSetup scale="56" orientation="portrait" r:id="rId3"/>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37819" r:id="rId6" name="Group Box 1275">
              <controlPr defaultSize="0" autoFill="0" autoPict="0">
                <anchor moveWithCells="1">
                  <from>
                    <xdr:col>1</xdr:col>
                    <xdr:colOff>17976850</xdr:colOff>
                    <xdr:row>14</xdr:row>
                    <xdr:rowOff>12700</xdr:rowOff>
                  </from>
                  <to>
                    <xdr:col>8</xdr:col>
                    <xdr:colOff>2781300</xdr:colOff>
                    <xdr:row>21</xdr:row>
                    <xdr:rowOff>69850</xdr:rowOff>
                  </to>
                </anchor>
              </controlPr>
            </control>
          </mc:Choice>
        </mc:AlternateContent>
        <mc:AlternateContent xmlns:mc="http://schemas.openxmlformats.org/markup-compatibility/2006">
          <mc:Choice Requires="x14">
            <control shapeId="237830" r:id="rId7" name="Group Box 1286">
              <controlPr defaultSize="0" autoFill="0" autoPict="0">
                <anchor moveWithCells="1">
                  <from>
                    <xdr:col>1</xdr:col>
                    <xdr:colOff>9994900</xdr:colOff>
                    <xdr:row>10</xdr:row>
                    <xdr:rowOff>25368250</xdr:rowOff>
                  </from>
                  <to>
                    <xdr:col>8</xdr:col>
                    <xdr:colOff>2781300</xdr:colOff>
                    <xdr:row>13</xdr:row>
                    <xdr:rowOff>8928100</xdr:rowOff>
                  </to>
                </anchor>
              </controlPr>
            </control>
          </mc:Choice>
        </mc:AlternateContent>
        <mc:AlternateContent xmlns:mc="http://schemas.openxmlformats.org/markup-compatibility/2006">
          <mc:Choice Requires="x14">
            <control shapeId="238393" r:id="rId8" name="Group Box 1849">
              <controlPr defaultSize="0" autoFill="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IV63"/>
  <sheetViews>
    <sheetView showGridLines="0" zoomScaleNormal="100" workbookViewId="0"/>
  </sheetViews>
  <sheetFormatPr defaultColWidth="0" defaultRowHeight="14.5" zeroHeight="1" x14ac:dyDescent="0.35"/>
  <cols>
    <col min="1" max="1" width="6" style="106" customWidth="1"/>
    <col min="2" max="2" width="13.54296875" style="35" customWidth="1"/>
    <col min="3" max="3" width="18.81640625" style="35" customWidth="1"/>
    <col min="4" max="12" width="13.54296875" style="35" customWidth="1"/>
    <col min="13" max="20" width="8.81640625" style="35" hidden="1" customWidth="1"/>
    <col min="21" max="21" width="19.453125" style="35" hidden="1" customWidth="1"/>
    <col min="22" max="16384" width="0" style="35" hidden="1"/>
  </cols>
  <sheetData>
    <row r="1" spans="1:256" s="308" customFormat="1" ht="60" customHeight="1" x14ac:dyDescent="0.6">
      <c r="A1" s="350" t="str">
        <f>Development!B4&amp;" "&amp;"Commercial Efficiency Program"</f>
        <v>2025 Commercial Efficiency Program</v>
      </c>
      <c r="B1" s="350"/>
      <c r="C1" s="350"/>
      <c r="D1" s="350"/>
      <c r="E1" s="350"/>
      <c r="F1" s="350"/>
      <c r="G1" s="350"/>
      <c r="H1" s="17"/>
      <c r="I1" s="17"/>
      <c r="J1" s="16"/>
      <c r="K1" s="17"/>
      <c r="L1" s="17"/>
    </row>
    <row r="2" spans="1:256" s="40" customFormat="1" ht="60" customHeight="1" thickBot="1" x14ac:dyDescent="0.55000000000000004">
      <c r="A2" s="353" t="s">
        <v>415</v>
      </c>
      <c r="B2" s="354"/>
      <c r="C2" s="351"/>
      <c r="D2" s="351"/>
      <c r="E2" s="351"/>
      <c r="F2" s="351"/>
      <c r="G2" s="351"/>
      <c r="H2" s="128"/>
      <c r="I2" s="128"/>
      <c r="J2" s="128"/>
      <c r="K2" s="17"/>
      <c r="L2" s="17"/>
    </row>
    <row r="3" spans="1:256" customFormat="1" ht="20.25" customHeight="1" thickTop="1" x14ac:dyDescent="0.35">
      <c r="A3" s="282"/>
      <c r="B3" s="282"/>
      <c r="C3" s="282"/>
      <c r="D3" s="282"/>
      <c r="E3" s="282"/>
      <c r="F3" s="282"/>
      <c r="G3" s="282"/>
      <c r="H3" s="282"/>
      <c r="I3" s="282"/>
      <c r="J3" s="282"/>
      <c r="K3" s="282"/>
      <c r="L3" s="282"/>
      <c r="M3" s="304"/>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5"/>
      <c r="FG3" s="305"/>
      <c r="FH3" s="305"/>
      <c r="FI3" s="305"/>
      <c r="FJ3" s="305"/>
      <c r="FK3" s="305"/>
      <c r="FL3" s="305"/>
      <c r="FM3" s="305"/>
      <c r="FN3" s="305"/>
      <c r="FO3" s="305"/>
      <c r="FP3" s="305"/>
      <c r="FQ3" s="305"/>
      <c r="FR3" s="305"/>
      <c r="FS3" s="305"/>
      <c r="FT3" s="305"/>
      <c r="FU3" s="305"/>
      <c r="FV3" s="305"/>
      <c r="FW3" s="305"/>
      <c r="FX3" s="305"/>
      <c r="FY3" s="305"/>
      <c r="FZ3" s="305"/>
      <c r="GA3" s="305"/>
      <c r="GB3" s="305"/>
      <c r="GC3" s="305"/>
      <c r="GD3" s="305"/>
      <c r="GE3" s="305"/>
      <c r="GF3" s="305"/>
      <c r="GG3" s="305"/>
      <c r="GH3" s="305"/>
      <c r="GI3" s="305"/>
      <c r="GJ3" s="305"/>
      <c r="GK3" s="305"/>
      <c r="GL3" s="305"/>
      <c r="GM3" s="305"/>
      <c r="GN3" s="305"/>
      <c r="GO3" s="305"/>
      <c r="GP3" s="305"/>
      <c r="GQ3" s="305"/>
      <c r="GR3" s="305"/>
      <c r="GS3" s="305"/>
      <c r="GT3" s="305"/>
      <c r="GU3" s="305"/>
      <c r="GV3" s="305"/>
      <c r="GW3" s="305"/>
      <c r="GX3" s="305"/>
      <c r="GY3" s="305"/>
      <c r="GZ3" s="305"/>
      <c r="HA3" s="305"/>
      <c r="HB3" s="305"/>
      <c r="HC3" s="305"/>
      <c r="HD3" s="305"/>
      <c r="HE3" s="305"/>
      <c r="HF3" s="305"/>
      <c r="HG3" s="305"/>
      <c r="HH3" s="305"/>
      <c r="HI3" s="305"/>
      <c r="HJ3" s="305"/>
      <c r="HK3" s="305"/>
      <c r="HL3" s="305"/>
      <c r="HM3" s="305"/>
      <c r="HN3" s="305"/>
      <c r="HO3" s="305"/>
      <c r="HP3" s="305"/>
      <c r="HQ3" s="305"/>
      <c r="HR3" s="305"/>
      <c r="HS3" s="305"/>
      <c r="HT3" s="305"/>
      <c r="HU3" s="305"/>
      <c r="HV3" s="305"/>
      <c r="HW3" s="305"/>
      <c r="HX3" s="305"/>
      <c r="HY3" s="305"/>
      <c r="HZ3" s="305"/>
      <c r="IA3" s="305"/>
      <c r="IB3" s="305"/>
      <c r="IC3" s="305"/>
      <c r="ID3" s="305"/>
      <c r="IE3" s="305"/>
      <c r="IF3" s="305"/>
      <c r="IG3" s="305"/>
      <c r="IH3" s="305"/>
      <c r="II3" s="305"/>
      <c r="IJ3" s="305"/>
      <c r="IK3" s="305"/>
      <c r="IL3" s="305"/>
      <c r="IM3" s="305"/>
      <c r="IN3" s="305"/>
      <c r="IO3" s="305"/>
      <c r="IP3" s="305"/>
      <c r="IQ3" s="305"/>
      <c r="IR3" s="305"/>
      <c r="IS3" s="305"/>
      <c r="IT3" s="305"/>
      <c r="IU3" s="305"/>
      <c r="IV3" s="305"/>
    </row>
    <row r="4" spans="1:256" s="81" customFormat="1" ht="18.5" thickBot="1" x14ac:dyDescent="0.4">
      <c r="A4" s="527" t="s">
        <v>20</v>
      </c>
      <c r="B4" s="527"/>
      <c r="C4" s="527"/>
      <c r="D4" s="527"/>
      <c r="E4" s="527"/>
      <c r="F4" s="527"/>
      <c r="G4" s="527"/>
      <c r="H4" s="527"/>
      <c r="I4" s="527"/>
      <c r="J4" s="527"/>
      <c r="K4" s="527"/>
      <c r="L4" s="527"/>
    </row>
    <row r="5" spans="1:256" s="84" customFormat="1" ht="16" customHeight="1" x14ac:dyDescent="0.35">
      <c r="A5" s="82" t="s">
        <v>93</v>
      </c>
      <c r="B5" s="526" t="s">
        <v>727</v>
      </c>
      <c r="C5" s="526"/>
      <c r="D5" s="526"/>
      <c r="E5" s="526"/>
      <c r="F5" s="526"/>
      <c r="G5" s="526"/>
      <c r="H5" s="526"/>
      <c r="I5" s="526"/>
      <c r="J5" s="526"/>
      <c r="K5" s="526"/>
      <c r="L5" s="526"/>
      <c r="M5" s="83"/>
    </row>
    <row r="6" spans="1:256" s="84" customFormat="1" ht="14" x14ac:dyDescent="0.35">
      <c r="A6" s="82"/>
      <c r="B6" s="85" t="s">
        <v>1232</v>
      </c>
      <c r="C6" s="83"/>
      <c r="D6" s="83"/>
      <c r="E6" s="83"/>
      <c r="F6" s="83"/>
      <c r="G6" s="83"/>
      <c r="H6" s="83"/>
      <c r="I6" s="83"/>
      <c r="J6" s="83"/>
      <c r="K6" s="83"/>
      <c r="L6" s="83"/>
      <c r="M6" s="83"/>
    </row>
    <row r="7" spans="1:256" s="84" customFormat="1" ht="15.65" customHeight="1" x14ac:dyDescent="0.35">
      <c r="A7" s="82" t="s">
        <v>93</v>
      </c>
      <c r="B7" s="526" t="s">
        <v>450</v>
      </c>
      <c r="C7" s="526"/>
      <c r="D7" s="526"/>
      <c r="E7" s="526"/>
      <c r="F7" s="526"/>
      <c r="G7" s="526"/>
      <c r="H7" s="526"/>
      <c r="I7" s="526"/>
      <c r="J7" s="526"/>
      <c r="K7" s="526"/>
      <c r="L7" s="526"/>
      <c r="M7" s="83"/>
    </row>
    <row r="8" spans="1:256" ht="17.5" customHeight="1" x14ac:dyDescent="0.35">
      <c r="A8" s="82" t="s">
        <v>93</v>
      </c>
      <c r="B8" s="526" t="s">
        <v>451</v>
      </c>
      <c r="C8" s="526"/>
      <c r="D8" s="526"/>
      <c r="E8" s="526"/>
      <c r="F8" s="526"/>
      <c r="G8" s="526"/>
      <c r="H8" s="526"/>
      <c r="I8" s="526"/>
      <c r="J8" s="526"/>
      <c r="K8" s="526"/>
      <c r="L8" s="526"/>
    </row>
    <row r="9" spans="1:256" s="87" customFormat="1" hidden="1" x14ac:dyDescent="0.35">
      <c r="A9" s="86" t="s">
        <v>93</v>
      </c>
      <c r="B9" s="528" t="s">
        <v>420</v>
      </c>
      <c r="C9" s="528"/>
      <c r="D9" s="528"/>
      <c r="E9" s="528"/>
      <c r="F9" s="528"/>
      <c r="G9" s="528"/>
      <c r="H9" s="528"/>
      <c r="I9" s="528"/>
      <c r="J9" s="528"/>
      <c r="K9" s="528"/>
      <c r="L9" s="528"/>
    </row>
    <row r="10" spans="1:256" s="87" customFormat="1" ht="17.149999999999999" customHeight="1" x14ac:dyDescent="0.35">
      <c r="A10" s="86" t="s">
        <v>93</v>
      </c>
      <c r="B10" s="528" t="s">
        <v>1334</v>
      </c>
      <c r="C10" s="528"/>
      <c r="D10" s="528"/>
      <c r="E10" s="528"/>
      <c r="F10" s="528"/>
      <c r="G10" s="528"/>
      <c r="H10" s="528"/>
      <c r="I10" s="528"/>
      <c r="J10" s="528"/>
      <c r="K10" s="528"/>
      <c r="L10" s="528"/>
    </row>
    <row r="11" spans="1:256" x14ac:dyDescent="0.35">
      <c r="A11" s="82" t="s">
        <v>93</v>
      </c>
      <c r="B11" s="526" t="s">
        <v>1227</v>
      </c>
      <c r="C11" s="526"/>
      <c r="D11" s="526"/>
      <c r="E11" s="526"/>
      <c r="F11" s="526"/>
      <c r="G11" s="526"/>
      <c r="H11" s="526"/>
      <c r="I11" s="526"/>
      <c r="J11" s="526"/>
      <c r="K11" s="526"/>
      <c r="L11" s="526"/>
    </row>
    <row r="12" spans="1:256" x14ac:dyDescent="0.35">
      <c r="A12" s="82"/>
      <c r="B12" s="489" t="s">
        <v>1488</v>
      </c>
      <c r="C12" s="83"/>
      <c r="D12" s="83"/>
      <c r="E12" s="83"/>
      <c r="F12" s="83"/>
      <c r="G12" s="83"/>
      <c r="H12" s="83"/>
      <c r="I12" s="83"/>
      <c r="J12" s="83"/>
      <c r="K12" s="83"/>
      <c r="L12" s="83"/>
    </row>
    <row r="13" spans="1:256" ht="19.399999999999999" customHeight="1" x14ac:dyDescent="0.35">
      <c r="A13" s="82" t="s">
        <v>93</v>
      </c>
      <c r="B13" s="531" t="s">
        <v>452</v>
      </c>
      <c r="C13" s="531"/>
      <c r="D13" s="531"/>
      <c r="E13" s="531"/>
      <c r="F13" s="531"/>
      <c r="G13" s="531"/>
      <c r="H13" s="531"/>
      <c r="I13" s="531"/>
      <c r="J13" s="531"/>
      <c r="K13" s="531"/>
      <c r="L13" s="531"/>
    </row>
    <row r="14" spans="1:256" ht="30" customHeight="1" x14ac:dyDescent="0.35">
      <c r="A14" s="82" t="s">
        <v>93</v>
      </c>
      <c r="B14" s="529" t="s">
        <v>453</v>
      </c>
      <c r="C14" s="529"/>
      <c r="D14" s="529"/>
      <c r="E14" s="529"/>
      <c r="F14" s="529"/>
      <c r="G14" s="529"/>
      <c r="H14" s="529"/>
      <c r="I14" s="529"/>
      <c r="J14" s="529"/>
      <c r="K14" s="529"/>
      <c r="L14" s="529"/>
    </row>
    <row r="15" spans="1:256" s="87" customFormat="1" ht="18.649999999999999" customHeight="1" x14ac:dyDescent="0.35">
      <c r="A15" s="86" t="s">
        <v>93</v>
      </c>
      <c r="B15" s="528" t="s">
        <v>485</v>
      </c>
      <c r="C15" s="528"/>
      <c r="D15" s="528"/>
      <c r="E15" s="528"/>
      <c r="F15" s="528"/>
      <c r="G15" s="528"/>
      <c r="H15" s="528"/>
      <c r="I15" s="528"/>
      <c r="J15" s="528"/>
      <c r="K15" s="528"/>
      <c r="L15" s="528"/>
    </row>
    <row r="16" spans="1:256" s="87" customFormat="1" x14ac:dyDescent="0.35">
      <c r="A16" s="86"/>
      <c r="B16" s="88" t="s">
        <v>1232</v>
      </c>
      <c r="C16" s="349"/>
      <c r="D16" s="349"/>
      <c r="E16" s="349"/>
      <c r="F16" s="349"/>
      <c r="G16" s="349"/>
      <c r="H16" s="349"/>
      <c r="I16" s="349"/>
      <c r="J16" s="349"/>
      <c r="K16" s="349"/>
      <c r="L16" s="349"/>
    </row>
    <row r="17" spans="1:12" s="89" customFormat="1" ht="17.149999999999999" customHeight="1" x14ac:dyDescent="0.35">
      <c r="A17" s="86" t="s">
        <v>93</v>
      </c>
      <c r="B17" s="349" t="s">
        <v>486</v>
      </c>
      <c r="C17" s="349"/>
      <c r="D17" s="349"/>
      <c r="E17" s="349"/>
      <c r="F17" s="349"/>
      <c r="G17" s="349"/>
      <c r="H17" s="349"/>
      <c r="I17" s="349"/>
      <c r="J17" s="349"/>
      <c r="K17" s="349"/>
      <c r="L17" s="349"/>
    </row>
    <row r="18" spans="1:12" s="89" customFormat="1" x14ac:dyDescent="0.35">
      <c r="A18" s="86"/>
      <c r="B18" s="88" t="s">
        <v>1232</v>
      </c>
      <c r="C18" s="349"/>
      <c r="D18" s="349"/>
      <c r="E18" s="349"/>
      <c r="F18" s="349"/>
      <c r="G18" s="349"/>
      <c r="H18" s="349"/>
      <c r="I18" s="349"/>
      <c r="J18" s="349"/>
      <c r="K18" s="349"/>
      <c r="L18" s="349"/>
    </row>
    <row r="19" spans="1:12" s="91" customFormat="1" ht="29.5" customHeight="1" x14ac:dyDescent="0.35">
      <c r="A19" s="90" t="s">
        <v>93</v>
      </c>
      <c r="B19" s="529" t="s">
        <v>454</v>
      </c>
      <c r="C19" s="529"/>
      <c r="D19" s="529"/>
      <c r="E19" s="529"/>
      <c r="F19" s="529"/>
      <c r="G19" s="529"/>
      <c r="H19" s="529"/>
      <c r="I19" s="529"/>
      <c r="J19" s="529"/>
      <c r="K19" s="529"/>
      <c r="L19" s="529"/>
    </row>
    <row r="20" spans="1:12" s="91" customFormat="1" ht="16.5" customHeight="1" x14ac:dyDescent="0.35">
      <c r="A20" s="90" t="s">
        <v>93</v>
      </c>
      <c r="B20" s="529" t="s">
        <v>455</v>
      </c>
      <c r="C20" s="528"/>
      <c r="D20" s="528"/>
      <c r="E20" s="528"/>
      <c r="F20" s="528"/>
      <c r="G20" s="528"/>
      <c r="H20" s="528"/>
      <c r="I20" s="528"/>
      <c r="J20" s="528"/>
      <c r="K20" s="528"/>
      <c r="L20" s="528"/>
    </row>
    <row r="21" spans="1:12" s="84" customFormat="1" ht="16.5" customHeight="1" x14ac:dyDescent="0.35">
      <c r="A21" s="90" t="s">
        <v>93</v>
      </c>
      <c r="B21" s="529" t="s">
        <v>456</v>
      </c>
      <c r="C21" s="528"/>
      <c r="D21" s="528"/>
      <c r="E21" s="528"/>
      <c r="F21" s="528"/>
      <c r="G21" s="528"/>
      <c r="H21" s="528"/>
      <c r="I21" s="528"/>
      <c r="J21" s="528"/>
      <c r="K21" s="528"/>
      <c r="L21" s="528"/>
    </row>
    <row r="22" spans="1:12" x14ac:dyDescent="0.35">
      <c r="A22" s="82" t="s">
        <v>93</v>
      </c>
      <c r="B22" s="526" t="s">
        <v>457</v>
      </c>
      <c r="C22" s="526"/>
      <c r="D22" s="526"/>
      <c r="E22" s="526"/>
      <c r="F22" s="526"/>
      <c r="G22" s="526"/>
      <c r="H22" s="526"/>
      <c r="I22" s="526"/>
      <c r="J22" s="526"/>
      <c r="K22" s="526"/>
      <c r="L22" s="526"/>
    </row>
    <row r="23" spans="1:12" s="84" customFormat="1" ht="16.5" customHeight="1" x14ac:dyDescent="0.35">
      <c r="A23" s="82" t="s">
        <v>93</v>
      </c>
      <c r="B23" s="526" t="s">
        <v>458</v>
      </c>
      <c r="C23" s="526"/>
      <c r="D23" s="526"/>
      <c r="E23" s="526"/>
      <c r="F23" s="526"/>
      <c r="G23" s="526"/>
      <c r="H23" s="526"/>
      <c r="I23" s="526"/>
      <c r="J23" s="526"/>
      <c r="K23" s="526"/>
      <c r="L23" s="83"/>
    </row>
    <row r="24" spans="1:12" s="84" customFormat="1" ht="16.5" customHeight="1" x14ac:dyDescent="0.35">
      <c r="A24" s="82" t="s">
        <v>93</v>
      </c>
      <c r="B24" s="83" t="s">
        <v>1478</v>
      </c>
      <c r="C24" s="83"/>
      <c r="D24" s="83"/>
      <c r="E24" s="83"/>
      <c r="F24" s="83"/>
      <c r="G24" s="83"/>
      <c r="H24" s="83"/>
      <c r="I24" s="83"/>
      <c r="J24" s="83"/>
      <c r="K24" s="83"/>
      <c r="L24" s="83"/>
    </row>
    <row r="25" spans="1:12" s="92" customFormat="1" ht="18" customHeight="1" x14ac:dyDescent="0.4">
      <c r="A25" s="82" t="s">
        <v>93</v>
      </c>
      <c r="B25" s="529" t="s">
        <v>459</v>
      </c>
      <c r="C25" s="529"/>
      <c r="D25" s="529"/>
      <c r="E25" s="529"/>
      <c r="F25" s="529"/>
      <c r="G25" s="529"/>
      <c r="H25" s="529"/>
      <c r="I25" s="529"/>
      <c r="J25" s="529"/>
      <c r="K25" s="529"/>
      <c r="L25" s="529"/>
    </row>
    <row r="26" spans="1:12" s="92" customFormat="1" ht="28.5" customHeight="1" x14ac:dyDescent="0.4">
      <c r="A26" s="82" t="s">
        <v>93</v>
      </c>
      <c r="B26" s="529" t="s">
        <v>1147</v>
      </c>
      <c r="C26" s="529"/>
      <c r="D26" s="529"/>
      <c r="E26" s="529"/>
      <c r="F26" s="529"/>
      <c r="G26" s="529"/>
      <c r="H26" s="529"/>
      <c r="I26" s="529"/>
      <c r="J26" s="326"/>
      <c r="K26" s="326"/>
      <c r="L26" s="326"/>
    </row>
    <row r="27" spans="1:12" ht="3.65" customHeight="1" x14ac:dyDescent="0.35">
      <c r="A27" s="84"/>
      <c r="B27" s="530"/>
      <c r="C27" s="530"/>
      <c r="D27" s="530"/>
      <c r="E27" s="530"/>
      <c r="F27" s="530"/>
      <c r="G27" s="530"/>
      <c r="H27" s="530"/>
      <c r="I27" s="530"/>
      <c r="J27" s="530"/>
      <c r="K27" s="530"/>
      <c r="L27" s="530"/>
    </row>
    <row r="28" spans="1:12" s="93" customFormat="1" ht="21.65" customHeight="1" thickBot="1" x14ac:dyDescent="0.4">
      <c r="A28" s="527" t="s">
        <v>21</v>
      </c>
      <c r="B28" s="527"/>
      <c r="C28" s="527"/>
      <c r="D28" s="527"/>
      <c r="E28" s="527"/>
      <c r="F28" s="527"/>
      <c r="G28" s="527"/>
      <c r="H28" s="527"/>
      <c r="I28" s="527"/>
      <c r="J28" s="527"/>
      <c r="K28" s="527"/>
      <c r="L28" s="527"/>
    </row>
    <row r="29" spans="1:12" s="346" customFormat="1" ht="19" customHeight="1" x14ac:dyDescent="0.35">
      <c r="A29" s="343" t="s">
        <v>93</v>
      </c>
      <c r="B29" s="344" t="s">
        <v>271</v>
      </c>
      <c r="C29" s="345"/>
      <c r="D29" s="345"/>
      <c r="E29" s="345"/>
      <c r="F29" s="345"/>
      <c r="G29" s="345"/>
      <c r="H29" s="345"/>
      <c r="I29" s="345"/>
      <c r="J29" s="345"/>
      <c r="K29" s="345"/>
      <c r="L29" s="345"/>
    </row>
    <row r="30" spans="1:12" ht="18" customHeight="1" x14ac:dyDescent="0.35">
      <c r="A30" s="94" t="s">
        <v>93</v>
      </c>
      <c r="B30" s="531" t="s">
        <v>137</v>
      </c>
      <c r="C30" s="531"/>
      <c r="D30" s="531"/>
      <c r="E30" s="531"/>
      <c r="F30" s="531"/>
      <c r="G30" s="531"/>
      <c r="H30" s="531"/>
      <c r="I30" s="531"/>
      <c r="J30" s="531"/>
      <c r="K30" s="531"/>
      <c r="L30" s="531"/>
    </row>
    <row r="31" spans="1:12" x14ac:dyDescent="0.35">
      <c r="A31" s="94" t="s">
        <v>93</v>
      </c>
      <c r="B31" s="526" t="s">
        <v>53</v>
      </c>
      <c r="C31" s="526"/>
      <c r="D31" s="526"/>
      <c r="E31" s="526"/>
      <c r="F31" s="526"/>
      <c r="G31" s="526"/>
      <c r="H31" s="526"/>
      <c r="I31" s="526"/>
      <c r="J31" s="526"/>
      <c r="K31" s="526"/>
      <c r="L31" s="526"/>
    </row>
    <row r="32" spans="1:12" x14ac:dyDescent="0.35">
      <c r="A32" s="94"/>
      <c r="B32" s="83"/>
      <c r="C32" s="83" t="s">
        <v>139</v>
      </c>
      <c r="D32" s="83"/>
      <c r="E32" s="83"/>
      <c r="F32" s="83"/>
      <c r="G32" s="83"/>
      <c r="H32" s="83"/>
      <c r="I32" s="83"/>
      <c r="J32" s="83"/>
      <c r="K32" s="83"/>
      <c r="L32" s="83"/>
    </row>
    <row r="33" spans="1:12" s="40" customFormat="1" x14ac:dyDescent="0.3">
      <c r="A33" s="94"/>
      <c r="B33" s="94"/>
      <c r="D33" s="95" t="s">
        <v>266</v>
      </c>
      <c r="E33" s="82"/>
      <c r="F33" s="82"/>
      <c r="G33" s="82"/>
      <c r="H33" s="82"/>
      <c r="I33" s="82"/>
      <c r="J33" s="82"/>
      <c r="K33" s="82"/>
      <c r="L33" s="82"/>
    </row>
    <row r="34" spans="1:12" x14ac:dyDescent="0.35">
      <c r="A34" s="94"/>
      <c r="B34" s="94"/>
      <c r="C34" s="96"/>
      <c r="D34" s="97" t="s">
        <v>143</v>
      </c>
      <c r="E34" s="97"/>
      <c r="F34" s="97"/>
      <c r="G34" s="97"/>
      <c r="H34" s="97"/>
      <c r="I34" s="97"/>
      <c r="J34" s="97"/>
      <c r="K34" s="97"/>
      <c r="L34" s="97"/>
    </row>
    <row r="35" spans="1:12" s="40" customFormat="1" ht="15.5" x14ac:dyDescent="0.3">
      <c r="A35" s="98"/>
      <c r="B35" s="84"/>
      <c r="D35" s="99" t="s">
        <v>1475</v>
      </c>
      <c r="E35" s="100"/>
      <c r="F35" s="100"/>
      <c r="G35" s="100"/>
      <c r="H35" s="100"/>
      <c r="I35" s="100"/>
      <c r="J35" s="100"/>
      <c r="K35" s="100"/>
      <c r="L35" s="100"/>
    </row>
    <row r="36" spans="1:12" s="40" customFormat="1" ht="15.5" x14ac:dyDescent="0.3">
      <c r="A36" s="348" t="s">
        <v>93</v>
      </c>
      <c r="B36" s="50" t="s">
        <v>1221</v>
      </c>
      <c r="D36" s="99"/>
      <c r="E36" s="100"/>
      <c r="F36" s="100"/>
      <c r="G36" s="100"/>
      <c r="H36" s="100"/>
      <c r="I36" s="100"/>
      <c r="J36" s="100"/>
      <c r="K36" s="100"/>
      <c r="L36" s="100"/>
    </row>
    <row r="37" spans="1:12" s="40" customFormat="1" ht="15.5" x14ac:dyDescent="0.3">
      <c r="A37" s="98"/>
      <c r="B37" s="84"/>
      <c r="C37" s="40" t="s">
        <v>1219</v>
      </c>
      <c r="D37" s="347" t="s">
        <v>1220</v>
      </c>
      <c r="E37" s="100"/>
      <c r="F37" s="100"/>
      <c r="G37" s="100"/>
      <c r="H37" s="100"/>
      <c r="I37" s="100"/>
      <c r="J37" s="100"/>
      <c r="K37" s="100"/>
      <c r="L37" s="100"/>
    </row>
    <row r="38" spans="1:12" x14ac:dyDescent="0.35">
      <c r="A38" s="94"/>
      <c r="B38" s="84"/>
      <c r="C38" s="91" t="s">
        <v>360</v>
      </c>
      <c r="D38" s="84"/>
      <c r="E38" s="84"/>
      <c r="F38" s="84"/>
      <c r="G38" s="84"/>
      <c r="H38" s="84"/>
      <c r="I38" s="84"/>
      <c r="J38" s="84"/>
      <c r="K38" s="84"/>
      <c r="L38" s="84"/>
    </row>
    <row r="39" spans="1:12" ht="4.5" customHeight="1" x14ac:dyDescent="0.35">
      <c r="A39" s="94"/>
      <c r="B39" s="94"/>
      <c r="C39" s="84"/>
      <c r="D39" s="84"/>
      <c r="E39" s="84"/>
      <c r="F39" s="84"/>
      <c r="G39" s="84"/>
      <c r="H39" s="84"/>
      <c r="I39" s="84"/>
      <c r="J39" s="84"/>
      <c r="K39" s="84"/>
      <c r="L39" s="84"/>
    </row>
    <row r="40" spans="1:12" x14ac:dyDescent="0.35">
      <c r="A40" s="94" t="s">
        <v>93</v>
      </c>
      <c r="B40" s="101" t="s">
        <v>138</v>
      </c>
      <c r="C40" s="84"/>
      <c r="D40" s="84"/>
      <c r="E40" s="84"/>
      <c r="F40" s="84"/>
      <c r="G40" s="84"/>
      <c r="H40" s="84"/>
      <c r="I40" s="84"/>
      <c r="J40" s="84"/>
      <c r="K40" s="84"/>
      <c r="L40" s="84"/>
    </row>
    <row r="41" spans="1:12" ht="7" customHeight="1" x14ac:dyDescent="0.35">
      <c r="A41" s="94"/>
      <c r="B41" s="101"/>
      <c r="C41" s="84"/>
      <c r="D41" s="84"/>
      <c r="E41" s="84"/>
      <c r="F41" s="84"/>
      <c r="G41" s="84"/>
      <c r="H41" s="84"/>
      <c r="I41" s="84"/>
      <c r="J41" s="84"/>
      <c r="K41" s="84"/>
      <c r="L41" s="84"/>
    </row>
    <row r="42" spans="1:12" x14ac:dyDescent="0.35">
      <c r="A42" s="94" t="s">
        <v>93</v>
      </c>
      <c r="B42" s="102" t="s">
        <v>23</v>
      </c>
      <c r="C42" s="91"/>
      <c r="D42" s="91"/>
      <c r="E42" s="91"/>
      <c r="F42" s="91"/>
      <c r="G42" s="91"/>
      <c r="H42" s="91"/>
      <c r="I42" s="91"/>
      <c r="J42" s="91"/>
      <c r="K42" s="91"/>
      <c r="L42" s="91"/>
    </row>
    <row r="43" spans="1:12" x14ac:dyDescent="0.35">
      <c r="A43" s="103" t="s">
        <v>93</v>
      </c>
      <c r="B43" s="91" t="s">
        <v>327</v>
      </c>
      <c r="C43" s="91"/>
      <c r="D43" s="91"/>
      <c r="E43" s="91"/>
      <c r="F43" s="91"/>
      <c r="G43" s="91"/>
      <c r="H43" s="91"/>
      <c r="I43" s="91"/>
      <c r="J43" s="91"/>
      <c r="K43" s="91"/>
      <c r="L43" s="91"/>
    </row>
    <row r="44" spans="1:12" x14ac:dyDescent="0.35">
      <c r="A44" s="94" t="s">
        <v>93</v>
      </c>
      <c r="B44" s="91" t="s">
        <v>272</v>
      </c>
      <c r="C44" s="91"/>
      <c r="D44" s="91"/>
      <c r="E44" s="91"/>
      <c r="F44" s="91"/>
      <c r="G44" s="91"/>
      <c r="H44" s="91"/>
      <c r="I44" s="91"/>
      <c r="J44" s="91"/>
      <c r="K44" s="91"/>
      <c r="L44" s="91"/>
    </row>
    <row r="45" spans="1:12" ht="31.5" customHeight="1" x14ac:dyDescent="0.35">
      <c r="A45" s="94" t="s">
        <v>93</v>
      </c>
      <c r="B45" s="529" t="s">
        <v>436</v>
      </c>
      <c r="C45" s="529"/>
      <c r="D45" s="529"/>
      <c r="E45" s="529"/>
      <c r="F45" s="529"/>
      <c r="G45" s="529"/>
      <c r="H45" s="529"/>
      <c r="I45" s="529"/>
      <c r="J45" s="529"/>
      <c r="K45" s="529"/>
      <c r="L45" s="529"/>
    </row>
    <row r="46" spans="1:12" hidden="1" x14ac:dyDescent="0.35">
      <c r="A46" s="84"/>
      <c r="B46" s="104"/>
      <c r="C46" s="40"/>
      <c r="D46" s="40"/>
      <c r="E46" s="40"/>
      <c r="F46" s="40"/>
      <c r="G46" s="40"/>
      <c r="H46" s="40"/>
      <c r="I46" s="40"/>
      <c r="J46" s="40"/>
      <c r="K46" s="40"/>
      <c r="L46" s="40"/>
    </row>
    <row r="47" spans="1:12" hidden="1" x14ac:dyDescent="0.35">
      <c r="A47" s="84"/>
      <c r="B47" s="104"/>
      <c r="C47" s="40"/>
      <c r="D47" s="40"/>
      <c r="E47" s="40"/>
      <c r="F47" s="40"/>
      <c r="G47" s="40"/>
      <c r="H47" s="40"/>
      <c r="I47" s="40"/>
      <c r="J47" s="40"/>
      <c r="K47" s="40"/>
      <c r="L47" s="40"/>
    </row>
    <row r="48" spans="1:12" hidden="1" x14ac:dyDescent="0.35">
      <c r="A48" s="84"/>
      <c r="B48" s="104"/>
      <c r="C48" s="40"/>
      <c r="D48" s="40"/>
      <c r="E48" s="40"/>
      <c r="F48" s="40"/>
      <c r="G48" s="40"/>
      <c r="H48" s="40"/>
      <c r="I48" s="40"/>
      <c r="J48" s="40"/>
      <c r="K48" s="40"/>
      <c r="L48" s="40"/>
    </row>
    <row r="49" spans="1:12" hidden="1" x14ac:dyDescent="0.35">
      <c r="A49" s="84"/>
      <c r="B49" s="105"/>
      <c r="C49" s="40"/>
      <c r="D49" s="40"/>
      <c r="E49" s="40"/>
      <c r="F49" s="40"/>
      <c r="G49" s="40"/>
      <c r="H49" s="40"/>
      <c r="I49" s="40"/>
      <c r="J49" s="40"/>
      <c r="K49" s="40"/>
      <c r="L49" s="40"/>
    </row>
    <row r="50" spans="1:12" ht="4" customHeight="1" x14ac:dyDescent="0.35">
      <c r="A50" s="84"/>
      <c r="B50" s="40"/>
      <c r="C50" s="40"/>
      <c r="D50" s="40"/>
      <c r="E50" s="40"/>
      <c r="F50" s="40"/>
      <c r="G50" s="40"/>
      <c r="H50" s="40"/>
      <c r="I50" s="40"/>
      <c r="J50" s="40"/>
      <c r="K50" s="40"/>
      <c r="L50" s="40"/>
    </row>
    <row r="51" spans="1:12" ht="4" customHeight="1" x14ac:dyDescent="0.35"/>
    <row r="52" spans="1:12" x14ac:dyDescent="0.35">
      <c r="B52" s="40" t="s">
        <v>347</v>
      </c>
      <c r="F52" s="26"/>
      <c r="G52" s="107" t="s">
        <v>348</v>
      </c>
    </row>
    <row r="53" spans="1:12" x14ac:dyDescent="0.35">
      <c r="A53" s="35"/>
    </row>
    <row r="54" spans="1:12" x14ac:dyDescent="0.35">
      <c r="G54" s="107"/>
    </row>
    <row r="55" spans="1:12" x14ac:dyDescent="0.35">
      <c r="G55" s="107"/>
    </row>
    <row r="56" spans="1:12" x14ac:dyDescent="0.35">
      <c r="G56" s="107"/>
    </row>
    <row r="57" spans="1:12" x14ac:dyDescent="0.35">
      <c r="A57" s="108"/>
      <c r="B57" s="37"/>
      <c r="C57" s="37"/>
      <c r="D57" s="37"/>
      <c r="E57" s="37"/>
      <c r="F57" s="37"/>
      <c r="G57" s="109"/>
      <c r="H57" s="37"/>
      <c r="I57" s="37"/>
      <c r="J57" s="37"/>
      <c r="K57" s="37"/>
      <c r="L57" s="37"/>
    </row>
    <row r="58" spans="1:12" x14ac:dyDescent="0.35">
      <c r="B58" s="63" t="s">
        <v>389</v>
      </c>
      <c r="C58" s="64" t="str">
        <f>Development!$B$5&amp;"_"&amp;Development!$B$3</f>
        <v>01.01.2025_1.0</v>
      </c>
      <c r="K58" s="65" t="s">
        <v>390</v>
      </c>
      <c r="L58" s="66" t="str">
        <f>Development!$B$5</f>
        <v>01.01.2025</v>
      </c>
    </row>
    <row r="59" spans="1:12" x14ac:dyDescent="0.35"/>
    <row r="60" spans="1:12" x14ac:dyDescent="0.35"/>
    <row r="61" spans="1:12" x14ac:dyDescent="0.35"/>
    <row r="62" spans="1:12" x14ac:dyDescent="0.35"/>
    <row r="63" spans="1:12" x14ac:dyDescent="0.35"/>
  </sheetData>
  <sheetProtection algorithmName="SHA-512" hashValue="z/sTMFG22SZ/Od1Gue+kLvM8EFSmxjZ/06JMrNA/BdECrnykSwVnnT/0idbLFwhkyN8aeXjM2VwQEEMG8/GcaQ==" saltValue="iH2OZDgmW4LneeeIVBLjAg==" spinCount="100000" sheet="1" objects="1" scenarios="1"/>
  <customSheetViews>
    <customSheetView guid="{413575D0-A88C-4EFD-A604-365F28B09173}" showGridLines="0" fitToPage="1" hiddenRows="1" hiddenColumns="1">
      <selection sqref="A1:L1"/>
      <pageMargins left="0.2" right="0.2" top="0.5" bottom="0.5" header="0.3" footer="0.3"/>
      <pageSetup scale="85" orientation="portrait" r:id="rId1"/>
    </customSheetView>
  </customSheetViews>
  <mergeCells count="22">
    <mergeCell ref="B26:I26"/>
    <mergeCell ref="B25:L25"/>
    <mergeCell ref="B10:L10"/>
    <mergeCell ref="B23:K23"/>
    <mergeCell ref="B13:L13"/>
    <mergeCell ref="B14:L14"/>
    <mergeCell ref="B15:L15"/>
    <mergeCell ref="B19:L19"/>
    <mergeCell ref="B20:L20"/>
    <mergeCell ref="B21:L21"/>
    <mergeCell ref="B45:L45"/>
    <mergeCell ref="B27:L27"/>
    <mergeCell ref="B30:L30"/>
    <mergeCell ref="B31:L31"/>
    <mergeCell ref="A28:L28"/>
    <mergeCell ref="B5:L5"/>
    <mergeCell ref="A4:L4"/>
    <mergeCell ref="B9:L9"/>
    <mergeCell ref="B11:L11"/>
    <mergeCell ref="B22:L22"/>
    <mergeCell ref="B8:L8"/>
    <mergeCell ref="B7:L7"/>
  </mergeCells>
  <hyperlinks>
    <hyperlink ref="D33" r:id="rId2" xr:uid="{00000000-0004-0000-0500-000000000000}"/>
    <hyperlink ref="B16" r:id="rId3" xr:uid="{00000000-0004-0000-0500-000002000000}"/>
    <hyperlink ref="B18" r:id="rId4" xr:uid="{00000000-0004-0000-0500-000003000000}"/>
    <hyperlink ref="D37" r:id="rId5" xr:uid="{D4EC0EB6-54E9-4DF8-B1FF-388742C80DEB}"/>
    <hyperlink ref="B6" r:id="rId6" xr:uid="{00000000-0004-0000-0500-000001000000}"/>
  </hyperlinks>
  <pageMargins left="0.2" right="0.2" top="0.5" bottom="0.5" header="0.3" footer="0.3"/>
  <pageSetup scale="64" orientation="portrait" r:id="rId7"/>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B050"/>
    <pageSetUpPr fitToPage="1"/>
  </sheetPr>
  <dimension ref="A1:IV79"/>
  <sheetViews>
    <sheetView showGridLines="0" zoomScaleNormal="100" workbookViewId="0">
      <selection sqref="A1:G1"/>
    </sheetView>
  </sheetViews>
  <sheetFormatPr defaultColWidth="0" defaultRowHeight="14" zeroHeight="1" x14ac:dyDescent="0.3"/>
  <cols>
    <col min="1" max="1" width="2" style="40" customWidth="1"/>
    <col min="2" max="11" width="13.54296875" style="40" customWidth="1"/>
    <col min="12" max="12" width="9.1796875" style="40" hidden="1" customWidth="1"/>
    <col min="13" max="16384" width="0" style="40" hidden="1"/>
  </cols>
  <sheetData>
    <row r="1" spans="1:256" s="287" customFormat="1" ht="60" customHeight="1" x14ac:dyDescent="0.6">
      <c r="A1" s="492" t="str">
        <f>Development!B4&amp;" "&amp;"Commercial Efficiency Program"</f>
        <v>2025 Commercial Efficiency Program</v>
      </c>
      <c r="B1" s="492"/>
      <c r="C1" s="492"/>
      <c r="D1" s="492"/>
      <c r="E1" s="492"/>
      <c r="F1" s="492"/>
      <c r="G1" s="492"/>
      <c r="H1" s="17"/>
      <c r="I1" s="16"/>
      <c r="J1" s="16"/>
      <c r="K1" s="16"/>
    </row>
    <row r="2" spans="1:256" s="309" customFormat="1" ht="60" customHeight="1" thickBot="1" x14ac:dyDescent="0.5">
      <c r="A2" s="351" t="s">
        <v>180</v>
      </c>
      <c r="B2" s="351"/>
      <c r="C2" s="355"/>
      <c r="D2" s="355"/>
      <c r="E2" s="355"/>
      <c r="F2" s="355"/>
      <c r="G2" s="355"/>
      <c r="H2" s="356"/>
      <c r="I2" s="128"/>
      <c r="J2" s="128"/>
      <c r="K2" s="356"/>
      <c r="L2" s="306"/>
      <c r="M2" s="307"/>
      <c r="N2" s="307"/>
      <c r="O2" s="307"/>
      <c r="P2" s="307"/>
      <c r="Q2" s="307"/>
      <c r="R2" s="307"/>
      <c r="S2" s="307"/>
      <c r="T2" s="307"/>
      <c r="U2" s="307"/>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c r="BB2" s="532"/>
      <c r="BC2" s="532"/>
      <c r="BD2" s="532"/>
      <c r="BE2" s="532"/>
      <c r="BF2" s="532"/>
      <c r="BG2" s="532"/>
      <c r="BH2" s="532"/>
      <c r="BI2" s="532"/>
      <c r="BJ2" s="532"/>
      <c r="BK2" s="532"/>
      <c r="BL2" s="532"/>
      <c r="BM2" s="532"/>
      <c r="BN2" s="532"/>
      <c r="BO2" s="532"/>
      <c r="BP2" s="532"/>
      <c r="BQ2" s="532"/>
      <c r="BR2" s="532"/>
      <c r="BS2" s="532"/>
      <c r="BT2" s="532"/>
      <c r="BU2" s="532"/>
      <c r="BV2" s="532"/>
      <c r="BW2" s="532"/>
      <c r="BX2" s="532"/>
      <c r="BY2" s="532"/>
      <c r="BZ2" s="532"/>
      <c r="CA2" s="532"/>
      <c r="CB2" s="532"/>
      <c r="CC2" s="532"/>
      <c r="CD2" s="532"/>
      <c r="CE2" s="532"/>
      <c r="CF2" s="532"/>
      <c r="CG2" s="532"/>
      <c r="CH2" s="532"/>
      <c r="CI2" s="532"/>
      <c r="CJ2" s="532"/>
      <c r="CK2" s="532"/>
      <c r="CL2" s="532"/>
      <c r="CM2" s="532"/>
      <c r="CN2" s="532"/>
      <c r="CO2" s="532"/>
      <c r="CP2" s="532"/>
      <c r="CQ2" s="532"/>
      <c r="CR2" s="532"/>
      <c r="CS2" s="532"/>
      <c r="CT2" s="532"/>
      <c r="CU2" s="532"/>
      <c r="CV2" s="532"/>
      <c r="CW2" s="532"/>
      <c r="CX2" s="532"/>
      <c r="CY2" s="532"/>
      <c r="CZ2" s="532"/>
      <c r="DA2" s="532"/>
      <c r="DB2" s="532"/>
      <c r="DC2" s="532"/>
      <c r="DD2" s="532"/>
      <c r="DE2" s="532"/>
      <c r="DF2" s="532"/>
      <c r="DG2" s="532"/>
      <c r="DH2" s="532"/>
      <c r="DI2" s="532"/>
      <c r="DJ2" s="532"/>
      <c r="DK2" s="532"/>
      <c r="DL2" s="532"/>
      <c r="DM2" s="532"/>
      <c r="DN2" s="532"/>
      <c r="DO2" s="532"/>
      <c r="DP2" s="532"/>
      <c r="DQ2" s="532"/>
      <c r="DR2" s="532"/>
      <c r="DS2" s="532"/>
      <c r="DT2" s="532"/>
      <c r="DU2" s="532"/>
      <c r="DV2" s="532"/>
      <c r="DW2" s="532"/>
      <c r="DX2" s="532"/>
      <c r="DY2" s="532"/>
      <c r="DZ2" s="532"/>
      <c r="EA2" s="532"/>
      <c r="EB2" s="532"/>
      <c r="EC2" s="532"/>
      <c r="ED2" s="532"/>
      <c r="EE2" s="532"/>
      <c r="EF2" s="532"/>
      <c r="EG2" s="532"/>
      <c r="EH2" s="532"/>
      <c r="EI2" s="532"/>
      <c r="EJ2" s="532"/>
      <c r="EK2" s="532"/>
      <c r="EL2" s="532"/>
      <c r="EM2" s="532"/>
      <c r="EN2" s="532"/>
      <c r="EO2" s="532"/>
      <c r="EP2" s="532"/>
      <c r="EQ2" s="532"/>
      <c r="ER2" s="532"/>
      <c r="ES2" s="532"/>
      <c r="ET2" s="532"/>
      <c r="EU2" s="532"/>
      <c r="EV2" s="532"/>
      <c r="EW2" s="532"/>
      <c r="EX2" s="532"/>
      <c r="EY2" s="532"/>
      <c r="EZ2" s="532"/>
      <c r="FA2" s="532"/>
      <c r="FB2" s="532"/>
      <c r="FC2" s="532"/>
      <c r="FD2" s="532"/>
      <c r="FE2" s="532"/>
      <c r="FF2" s="532"/>
      <c r="FG2" s="532"/>
      <c r="FH2" s="532"/>
      <c r="FI2" s="532"/>
      <c r="FJ2" s="532"/>
      <c r="FK2" s="532"/>
      <c r="FL2" s="532"/>
      <c r="FM2" s="532"/>
      <c r="FN2" s="532"/>
      <c r="FO2" s="532"/>
      <c r="FP2" s="532"/>
      <c r="FQ2" s="532"/>
      <c r="FR2" s="532"/>
      <c r="FS2" s="532"/>
      <c r="FT2" s="532"/>
      <c r="FU2" s="532"/>
      <c r="FV2" s="532"/>
      <c r="FW2" s="532"/>
      <c r="FX2" s="532"/>
      <c r="FY2" s="532"/>
      <c r="FZ2" s="532"/>
      <c r="GA2" s="532"/>
      <c r="GB2" s="532"/>
      <c r="GC2" s="532"/>
      <c r="GD2" s="532"/>
      <c r="GE2" s="532"/>
      <c r="GF2" s="532"/>
      <c r="GG2" s="532"/>
      <c r="GH2" s="532"/>
      <c r="GI2" s="532"/>
      <c r="GJ2" s="532"/>
      <c r="GK2" s="532"/>
      <c r="GL2" s="532"/>
      <c r="GM2" s="532"/>
      <c r="GN2" s="532"/>
      <c r="GO2" s="532"/>
      <c r="GP2" s="532"/>
      <c r="GQ2" s="532"/>
      <c r="GR2" s="532"/>
      <c r="GS2" s="532"/>
      <c r="GT2" s="532"/>
      <c r="GU2" s="532"/>
      <c r="GV2" s="532"/>
      <c r="GW2" s="532"/>
      <c r="GX2" s="532"/>
      <c r="GY2" s="532"/>
      <c r="GZ2" s="532"/>
      <c r="HA2" s="532"/>
      <c r="HB2" s="532"/>
      <c r="HC2" s="532"/>
      <c r="HD2" s="532"/>
      <c r="HE2" s="532"/>
      <c r="HF2" s="532"/>
      <c r="HG2" s="532"/>
      <c r="HH2" s="532"/>
      <c r="HI2" s="532"/>
      <c r="HJ2" s="532"/>
      <c r="HK2" s="532"/>
      <c r="HL2" s="532"/>
      <c r="HM2" s="532"/>
      <c r="HN2" s="532"/>
      <c r="HO2" s="532"/>
      <c r="HP2" s="532"/>
      <c r="HQ2" s="532"/>
      <c r="HR2" s="532"/>
      <c r="HS2" s="532"/>
      <c r="HT2" s="532"/>
      <c r="HU2" s="532"/>
      <c r="HV2" s="532"/>
      <c r="HW2" s="532"/>
      <c r="HX2" s="532"/>
      <c r="HY2" s="532"/>
      <c r="HZ2" s="532"/>
      <c r="IA2" s="532"/>
      <c r="IB2" s="532"/>
      <c r="IC2" s="532"/>
      <c r="ID2" s="532"/>
      <c r="IE2" s="532"/>
      <c r="IF2" s="532"/>
      <c r="IG2" s="532"/>
      <c r="IH2" s="532"/>
      <c r="II2" s="532"/>
      <c r="IJ2" s="532"/>
      <c r="IK2" s="532"/>
      <c r="IL2" s="532"/>
      <c r="IM2" s="532"/>
      <c r="IN2" s="532"/>
      <c r="IO2" s="532"/>
      <c r="IP2" s="532"/>
      <c r="IQ2" s="532"/>
      <c r="IR2" s="532"/>
      <c r="IS2" s="532"/>
      <c r="IT2" s="532"/>
      <c r="IU2" s="532"/>
      <c r="IV2" s="532"/>
    </row>
    <row r="3" spans="1:256" s="1" customFormat="1" ht="12.75" customHeight="1" thickTop="1" x14ac:dyDescent="0.3">
      <c r="A3" s="282"/>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c r="DV3" s="282"/>
      <c r="DW3" s="282"/>
      <c r="DX3" s="282"/>
      <c r="DY3" s="282"/>
      <c r="DZ3" s="282"/>
      <c r="EA3" s="282"/>
      <c r="EB3" s="282"/>
      <c r="EC3" s="282"/>
      <c r="ED3" s="282"/>
      <c r="EE3" s="282"/>
      <c r="EF3" s="282"/>
      <c r="EG3" s="282"/>
      <c r="EH3" s="282"/>
      <c r="EI3" s="282"/>
      <c r="EJ3" s="282"/>
      <c r="EK3" s="282"/>
      <c r="EL3" s="282"/>
      <c r="EM3" s="282"/>
      <c r="EN3" s="282"/>
      <c r="EO3" s="282"/>
      <c r="EP3" s="282"/>
      <c r="EQ3" s="282"/>
      <c r="ER3" s="282"/>
      <c r="ES3" s="282"/>
      <c r="ET3" s="282"/>
      <c r="EU3" s="282"/>
      <c r="EV3" s="282"/>
      <c r="EW3" s="282"/>
      <c r="EX3" s="282"/>
      <c r="EY3" s="282"/>
      <c r="EZ3" s="282"/>
      <c r="FA3" s="282"/>
      <c r="FB3" s="282"/>
      <c r="FC3" s="282"/>
      <c r="FD3" s="282"/>
      <c r="FE3" s="282"/>
      <c r="FF3" s="282"/>
      <c r="FG3" s="282"/>
      <c r="FH3" s="282"/>
      <c r="FI3" s="282"/>
      <c r="FJ3" s="282"/>
      <c r="FK3" s="282"/>
      <c r="FL3" s="282"/>
      <c r="FM3" s="282"/>
      <c r="FN3" s="282"/>
      <c r="FO3" s="282"/>
      <c r="FP3" s="282"/>
      <c r="FQ3" s="282"/>
      <c r="FR3" s="282"/>
      <c r="FS3" s="282"/>
      <c r="FT3" s="282"/>
      <c r="FU3" s="282"/>
      <c r="FV3" s="282"/>
      <c r="FW3" s="282"/>
      <c r="FX3" s="282"/>
      <c r="FY3" s="282"/>
      <c r="FZ3" s="282"/>
      <c r="GA3" s="282"/>
      <c r="GB3" s="282"/>
      <c r="GC3" s="282"/>
      <c r="GD3" s="282"/>
      <c r="GE3" s="282"/>
      <c r="GF3" s="282"/>
      <c r="GG3" s="282"/>
      <c r="GH3" s="282"/>
      <c r="GI3" s="282"/>
      <c r="GJ3" s="282"/>
      <c r="GK3" s="282"/>
      <c r="GL3" s="282"/>
      <c r="GM3" s="282"/>
      <c r="GN3" s="282"/>
      <c r="GO3" s="282"/>
      <c r="GP3" s="282"/>
      <c r="GQ3" s="282"/>
      <c r="GR3" s="282"/>
      <c r="GS3" s="282"/>
      <c r="GT3" s="282"/>
      <c r="GU3" s="282"/>
      <c r="GV3" s="282"/>
      <c r="GW3" s="282"/>
      <c r="GX3" s="282"/>
      <c r="GY3" s="282"/>
      <c r="GZ3" s="282"/>
      <c r="HA3" s="282"/>
      <c r="HB3" s="282"/>
      <c r="HC3" s="282"/>
      <c r="HD3" s="282"/>
      <c r="HE3" s="282"/>
      <c r="HF3" s="282"/>
      <c r="HG3" s="282"/>
      <c r="HH3" s="282"/>
      <c r="HI3" s="282"/>
      <c r="HJ3" s="282"/>
      <c r="HK3" s="282"/>
      <c r="HL3" s="282"/>
      <c r="HM3" s="282"/>
      <c r="HN3" s="282"/>
      <c r="HO3" s="282"/>
      <c r="HP3" s="282"/>
      <c r="HQ3" s="282"/>
      <c r="HR3" s="282"/>
      <c r="HS3" s="282"/>
      <c r="HT3" s="282"/>
      <c r="HU3" s="282"/>
      <c r="HV3" s="282"/>
      <c r="HW3" s="282"/>
      <c r="HX3" s="282"/>
      <c r="HY3" s="282"/>
      <c r="HZ3" s="282"/>
      <c r="IA3" s="282"/>
      <c r="IB3" s="282"/>
      <c r="IC3" s="282"/>
      <c r="ID3" s="282"/>
      <c r="IE3" s="282"/>
      <c r="IF3" s="282"/>
      <c r="IG3" s="282"/>
      <c r="IH3" s="282"/>
      <c r="II3" s="282"/>
      <c r="IJ3" s="282"/>
      <c r="IK3" s="282"/>
      <c r="IL3" s="282"/>
      <c r="IM3" s="282"/>
      <c r="IN3" s="282"/>
      <c r="IO3" s="282"/>
      <c r="IP3" s="282"/>
      <c r="IQ3" s="282"/>
      <c r="IR3" s="282"/>
      <c r="IS3" s="282"/>
      <c r="IT3" s="282"/>
      <c r="IU3" s="282"/>
      <c r="IV3" s="282"/>
    </row>
    <row r="4" spans="1:256" s="69" customFormat="1" ht="8.9" customHeight="1" x14ac:dyDescent="0.25">
      <c r="A4" s="67" t="s">
        <v>102</v>
      </c>
      <c r="B4" s="68"/>
      <c r="C4" s="68"/>
      <c r="D4" s="68"/>
      <c r="E4" s="68"/>
      <c r="F4" s="68"/>
      <c r="G4" s="68"/>
      <c r="H4" s="68"/>
      <c r="I4" s="68"/>
      <c r="J4" s="68"/>
      <c r="K4" s="68"/>
    </row>
    <row r="5" spans="1:256" s="71" customFormat="1" ht="23.5" customHeight="1" x14ac:dyDescent="0.25">
      <c r="A5" s="70" t="s">
        <v>98</v>
      </c>
      <c r="B5" s="533" t="s">
        <v>275</v>
      </c>
      <c r="C5" s="533"/>
      <c r="D5" s="533"/>
      <c r="E5" s="533"/>
      <c r="F5" s="533"/>
      <c r="G5" s="533"/>
      <c r="H5" s="533"/>
      <c r="I5" s="533"/>
      <c r="J5" s="533"/>
      <c r="K5" s="533"/>
    </row>
    <row r="6" spans="1:256" s="71" customFormat="1" ht="24.65" customHeight="1" x14ac:dyDescent="0.25">
      <c r="A6" s="70" t="s">
        <v>99</v>
      </c>
      <c r="B6" s="533" t="s">
        <v>276</v>
      </c>
      <c r="C6" s="533"/>
      <c r="D6" s="533"/>
      <c r="E6" s="533"/>
      <c r="F6" s="533"/>
      <c r="G6" s="533"/>
      <c r="H6" s="533"/>
      <c r="I6" s="533"/>
      <c r="J6" s="533"/>
      <c r="K6" s="533"/>
    </row>
    <row r="7" spans="1:256" s="71" customFormat="1" ht="9" x14ac:dyDescent="0.25">
      <c r="A7" s="72" t="s">
        <v>100</v>
      </c>
      <c r="B7" s="73" t="s">
        <v>101</v>
      </c>
      <c r="C7" s="73"/>
      <c r="D7" s="73"/>
      <c r="E7" s="73"/>
      <c r="F7" s="73"/>
      <c r="G7" s="73"/>
      <c r="H7" s="73"/>
      <c r="I7" s="73"/>
      <c r="J7" s="73"/>
      <c r="K7" s="73"/>
    </row>
    <row r="8" spans="1:256" s="69" customFormat="1" ht="9" x14ac:dyDescent="0.25">
      <c r="A8" s="67" t="s">
        <v>103</v>
      </c>
      <c r="B8" s="68"/>
      <c r="C8" s="68"/>
      <c r="D8" s="68"/>
      <c r="E8" s="68"/>
      <c r="F8" s="68"/>
      <c r="G8" s="68"/>
      <c r="H8" s="68"/>
      <c r="I8" s="68"/>
      <c r="J8" s="68"/>
      <c r="K8" s="68"/>
    </row>
    <row r="9" spans="1:256" s="71" customFormat="1" ht="9" x14ac:dyDescent="0.25">
      <c r="A9" s="72" t="s">
        <v>98</v>
      </c>
      <c r="B9" s="533" t="s">
        <v>277</v>
      </c>
      <c r="C9" s="533"/>
      <c r="D9" s="533"/>
      <c r="E9" s="533"/>
      <c r="F9" s="533"/>
      <c r="G9" s="533"/>
      <c r="H9" s="533"/>
      <c r="I9" s="533"/>
      <c r="J9" s="533"/>
      <c r="K9" s="533"/>
    </row>
    <row r="10" spans="1:256" s="71" customFormat="1" ht="22.4" customHeight="1" x14ac:dyDescent="0.25">
      <c r="A10" s="72" t="s">
        <v>99</v>
      </c>
      <c r="B10" s="533" t="s">
        <v>278</v>
      </c>
      <c r="C10" s="533"/>
      <c r="D10" s="533"/>
      <c r="E10" s="533"/>
      <c r="F10" s="533"/>
      <c r="G10" s="533"/>
      <c r="H10" s="533"/>
      <c r="I10" s="533"/>
      <c r="J10" s="533"/>
      <c r="K10" s="533"/>
    </row>
    <row r="11" spans="1:256" s="69" customFormat="1" ht="9" x14ac:dyDescent="0.25">
      <c r="A11" s="67" t="s">
        <v>104</v>
      </c>
      <c r="B11" s="68"/>
      <c r="C11" s="68"/>
      <c r="D11" s="68"/>
      <c r="E11" s="68"/>
      <c r="F11" s="68"/>
      <c r="G11" s="68"/>
      <c r="H11" s="68"/>
      <c r="I11" s="68"/>
      <c r="J11" s="68"/>
      <c r="K11" s="68"/>
    </row>
    <row r="12" spans="1:256" s="71" customFormat="1" ht="22.4" customHeight="1" x14ac:dyDescent="0.25">
      <c r="A12" s="72" t="s">
        <v>98</v>
      </c>
      <c r="B12" s="533" t="s">
        <v>279</v>
      </c>
      <c r="C12" s="533"/>
      <c r="D12" s="533"/>
      <c r="E12" s="533"/>
      <c r="F12" s="533"/>
      <c r="G12" s="533"/>
      <c r="H12" s="533"/>
      <c r="I12" s="533"/>
      <c r="J12" s="533"/>
      <c r="K12" s="533"/>
    </row>
    <row r="13" spans="1:256" s="71" customFormat="1" ht="9" x14ac:dyDescent="0.25">
      <c r="A13" s="72" t="s">
        <v>99</v>
      </c>
      <c r="B13" s="74" t="s">
        <v>280</v>
      </c>
      <c r="C13" s="74"/>
      <c r="D13" s="74"/>
      <c r="E13" s="74"/>
      <c r="F13" s="74"/>
      <c r="G13" s="74"/>
      <c r="H13" s="74"/>
      <c r="I13" s="74"/>
      <c r="J13" s="74"/>
      <c r="K13" s="74"/>
    </row>
    <row r="14" spans="1:256" s="69" customFormat="1" ht="8.9" customHeight="1" x14ac:dyDescent="0.25">
      <c r="A14" s="67" t="s">
        <v>105</v>
      </c>
      <c r="B14" s="68"/>
      <c r="C14" s="68"/>
      <c r="D14" s="68"/>
      <c r="E14" s="68"/>
      <c r="F14" s="68"/>
      <c r="G14" s="68"/>
      <c r="H14" s="68"/>
      <c r="I14" s="68"/>
      <c r="J14" s="68"/>
      <c r="K14" s="68"/>
    </row>
    <row r="15" spans="1:256" s="71" customFormat="1" ht="36.65" customHeight="1" x14ac:dyDescent="0.25">
      <c r="A15" s="73"/>
      <c r="B15" s="533" t="s">
        <v>281</v>
      </c>
      <c r="C15" s="533"/>
      <c r="D15" s="533"/>
      <c r="E15" s="533"/>
      <c r="F15" s="533"/>
      <c r="G15" s="533"/>
      <c r="H15" s="533"/>
      <c r="I15" s="533"/>
      <c r="J15" s="533"/>
      <c r="K15" s="533"/>
    </row>
    <row r="16" spans="1:256" s="69" customFormat="1" ht="8.9" customHeight="1" x14ac:dyDescent="0.25">
      <c r="A16" s="67" t="s">
        <v>106</v>
      </c>
      <c r="B16" s="68"/>
      <c r="C16" s="68"/>
      <c r="D16" s="68"/>
      <c r="E16" s="68"/>
      <c r="F16" s="68"/>
      <c r="G16" s="68"/>
      <c r="H16" s="68"/>
      <c r="I16" s="68"/>
      <c r="J16" s="68"/>
      <c r="K16" s="68"/>
      <c r="M16" s="69" t="s">
        <v>87</v>
      </c>
    </row>
    <row r="17" spans="1:14" s="71" customFormat="1" ht="19.5" customHeight="1" x14ac:dyDescent="0.25">
      <c r="A17" s="72" t="s">
        <v>98</v>
      </c>
      <c r="B17" s="533" t="s">
        <v>282</v>
      </c>
      <c r="C17" s="533"/>
      <c r="D17" s="533"/>
      <c r="E17" s="533"/>
      <c r="F17" s="533"/>
      <c r="G17" s="533"/>
      <c r="H17" s="533"/>
      <c r="I17" s="533"/>
      <c r="J17" s="533"/>
      <c r="K17" s="533"/>
    </row>
    <row r="18" spans="1:14" s="71" customFormat="1" ht="17.149999999999999" customHeight="1" x14ac:dyDescent="0.25">
      <c r="A18" s="72" t="s">
        <v>99</v>
      </c>
      <c r="B18" s="533" t="s">
        <v>283</v>
      </c>
      <c r="C18" s="533"/>
      <c r="D18" s="533"/>
      <c r="E18" s="533"/>
      <c r="F18" s="533"/>
      <c r="G18" s="533"/>
      <c r="H18" s="533"/>
      <c r="I18" s="533"/>
      <c r="J18" s="533"/>
      <c r="K18" s="533"/>
    </row>
    <row r="19" spans="1:14" s="69" customFormat="1" ht="8.9" customHeight="1" x14ac:dyDescent="0.25">
      <c r="A19" s="67" t="s">
        <v>111</v>
      </c>
      <c r="B19" s="68"/>
      <c r="C19" s="68"/>
      <c r="D19" s="68"/>
      <c r="E19" s="68"/>
      <c r="F19" s="68"/>
      <c r="G19" s="68"/>
      <c r="H19" s="68"/>
      <c r="I19" s="68"/>
      <c r="J19" s="68"/>
      <c r="K19" s="68"/>
    </row>
    <row r="20" spans="1:14" s="71" customFormat="1" ht="22.4" customHeight="1" x14ac:dyDescent="0.25">
      <c r="A20" s="73"/>
      <c r="B20" s="533" t="s">
        <v>284</v>
      </c>
      <c r="C20" s="533"/>
      <c r="D20" s="533"/>
      <c r="E20" s="533"/>
      <c r="F20" s="533"/>
      <c r="G20" s="533"/>
      <c r="H20" s="533"/>
      <c r="I20" s="533"/>
      <c r="J20" s="533"/>
      <c r="K20" s="533"/>
    </row>
    <row r="21" spans="1:14" s="69" customFormat="1" ht="9" x14ac:dyDescent="0.25">
      <c r="A21" s="67" t="s">
        <v>112</v>
      </c>
      <c r="B21" s="68"/>
      <c r="C21" s="68"/>
      <c r="D21" s="68"/>
      <c r="E21" s="68"/>
      <c r="F21" s="68"/>
      <c r="G21" s="68"/>
      <c r="H21" s="68"/>
      <c r="I21" s="68"/>
      <c r="J21" s="68"/>
      <c r="K21" s="68"/>
    </row>
    <row r="22" spans="1:14" s="71" customFormat="1" ht="9" x14ac:dyDescent="0.25">
      <c r="A22" s="72" t="s">
        <v>98</v>
      </c>
      <c r="B22" s="74" t="s">
        <v>285</v>
      </c>
      <c r="C22" s="74"/>
      <c r="D22" s="74"/>
      <c r="E22" s="74"/>
      <c r="F22" s="74"/>
      <c r="G22" s="74"/>
      <c r="H22" s="74"/>
      <c r="I22" s="74"/>
      <c r="J22" s="74"/>
      <c r="K22" s="74"/>
    </row>
    <row r="23" spans="1:14" s="71" customFormat="1" ht="9" x14ac:dyDescent="0.25">
      <c r="A23" s="72" t="s">
        <v>99</v>
      </c>
      <c r="B23" s="533" t="s">
        <v>286</v>
      </c>
      <c r="C23" s="533"/>
      <c r="D23" s="533"/>
      <c r="E23" s="533"/>
      <c r="F23" s="533"/>
      <c r="G23" s="533"/>
      <c r="H23" s="533"/>
      <c r="I23" s="533"/>
      <c r="J23" s="533"/>
      <c r="K23" s="533"/>
    </row>
    <row r="24" spans="1:14" s="71" customFormat="1" ht="9" x14ac:dyDescent="0.25">
      <c r="A24" s="72" t="s">
        <v>100</v>
      </c>
      <c r="B24" s="533" t="s">
        <v>287</v>
      </c>
      <c r="C24" s="533"/>
      <c r="D24" s="533"/>
      <c r="E24" s="533"/>
      <c r="F24" s="533"/>
      <c r="G24" s="533"/>
      <c r="H24" s="533"/>
      <c r="I24" s="533"/>
      <c r="J24" s="533"/>
      <c r="K24" s="533"/>
    </row>
    <row r="25" spans="1:14" s="71" customFormat="1" ht="20.149999999999999" customHeight="1" x14ac:dyDescent="0.25">
      <c r="A25" s="72" t="s">
        <v>107</v>
      </c>
      <c r="B25" s="533" t="s">
        <v>288</v>
      </c>
      <c r="C25" s="533"/>
      <c r="D25" s="533"/>
      <c r="E25" s="533"/>
      <c r="F25" s="533"/>
      <c r="G25" s="533"/>
      <c r="H25" s="533"/>
      <c r="I25" s="533"/>
      <c r="J25" s="533"/>
      <c r="K25" s="533"/>
      <c r="N25" s="71" t="s">
        <v>87</v>
      </c>
    </row>
    <row r="26" spans="1:14" s="71" customFormat="1" ht="9" x14ac:dyDescent="0.25">
      <c r="A26" s="72" t="s">
        <v>108</v>
      </c>
      <c r="B26" s="74" t="s">
        <v>289</v>
      </c>
      <c r="C26" s="74"/>
      <c r="D26" s="74"/>
      <c r="E26" s="74"/>
      <c r="F26" s="74"/>
      <c r="G26" s="74"/>
      <c r="H26" s="74"/>
      <c r="I26" s="74"/>
      <c r="J26" s="74"/>
      <c r="K26" s="74"/>
    </row>
    <row r="27" spans="1:14" s="71" customFormat="1" ht="9" x14ac:dyDescent="0.25">
      <c r="A27" s="72" t="s">
        <v>109</v>
      </c>
      <c r="B27" s="533" t="s">
        <v>290</v>
      </c>
      <c r="C27" s="533"/>
      <c r="D27" s="533"/>
      <c r="E27" s="533"/>
      <c r="F27" s="533"/>
      <c r="G27" s="533"/>
      <c r="H27" s="533"/>
      <c r="I27" s="533"/>
      <c r="J27" s="533"/>
      <c r="K27" s="533"/>
    </row>
    <row r="28" spans="1:14" s="71" customFormat="1" ht="25.4" customHeight="1" x14ac:dyDescent="0.25">
      <c r="A28" s="72" t="s">
        <v>110</v>
      </c>
      <c r="B28" s="533" t="s">
        <v>291</v>
      </c>
      <c r="C28" s="533"/>
      <c r="D28" s="533"/>
      <c r="E28" s="533"/>
      <c r="F28" s="533"/>
      <c r="G28" s="533"/>
      <c r="H28" s="533"/>
      <c r="I28" s="533"/>
      <c r="J28" s="533"/>
      <c r="K28" s="533"/>
    </row>
    <row r="29" spans="1:14" s="69" customFormat="1" ht="8.9" customHeight="1" x14ac:dyDescent="0.25">
      <c r="A29" s="67" t="s">
        <v>114</v>
      </c>
      <c r="B29" s="68"/>
      <c r="C29" s="68"/>
      <c r="D29" s="68"/>
      <c r="E29" s="68"/>
      <c r="F29" s="68"/>
      <c r="G29" s="68"/>
      <c r="H29" s="68"/>
      <c r="I29" s="68"/>
      <c r="J29" s="68"/>
      <c r="K29" s="68"/>
    </row>
    <row r="30" spans="1:14" s="71" customFormat="1" ht="36.75" customHeight="1" x14ac:dyDescent="0.25">
      <c r="A30" s="72" t="s">
        <v>98</v>
      </c>
      <c r="B30" s="533" t="s">
        <v>292</v>
      </c>
      <c r="C30" s="533"/>
      <c r="D30" s="533"/>
      <c r="E30" s="533"/>
      <c r="F30" s="533"/>
      <c r="G30" s="533"/>
      <c r="H30" s="533"/>
      <c r="I30" s="533"/>
      <c r="J30" s="533"/>
      <c r="K30" s="533"/>
    </row>
    <row r="31" spans="1:14" s="71" customFormat="1" ht="18.649999999999999" customHeight="1" x14ac:dyDescent="0.25">
      <c r="A31" s="72" t="s">
        <v>99</v>
      </c>
      <c r="B31" s="533" t="s">
        <v>293</v>
      </c>
      <c r="C31" s="533"/>
      <c r="D31" s="533"/>
      <c r="E31" s="533"/>
      <c r="F31" s="533"/>
      <c r="G31" s="533"/>
      <c r="H31" s="533"/>
      <c r="I31" s="533"/>
      <c r="J31" s="533"/>
      <c r="K31" s="533"/>
    </row>
    <row r="32" spans="1:14" s="71" customFormat="1" ht="9" x14ac:dyDescent="0.25">
      <c r="A32" s="72" t="s">
        <v>100</v>
      </c>
      <c r="B32" s="73" t="s">
        <v>113</v>
      </c>
      <c r="C32" s="73"/>
      <c r="D32" s="73"/>
      <c r="E32" s="73"/>
      <c r="F32" s="73"/>
      <c r="G32" s="73"/>
      <c r="H32" s="73"/>
      <c r="I32" s="73"/>
      <c r="J32" s="73"/>
      <c r="K32" s="73"/>
    </row>
    <row r="33" spans="1:11" s="69" customFormat="1" ht="8.9" customHeight="1" x14ac:dyDescent="0.25">
      <c r="A33" s="67" t="s">
        <v>116</v>
      </c>
      <c r="B33" s="68"/>
      <c r="C33" s="68"/>
      <c r="D33" s="68"/>
      <c r="E33" s="68"/>
      <c r="F33" s="68"/>
      <c r="G33" s="68"/>
      <c r="H33" s="68"/>
      <c r="I33" s="68"/>
      <c r="J33" s="68"/>
      <c r="K33" s="68"/>
    </row>
    <row r="34" spans="1:11" s="71" customFormat="1" ht="9" customHeight="1" x14ac:dyDescent="0.25">
      <c r="A34" s="73"/>
      <c r="B34" s="533" t="s">
        <v>294</v>
      </c>
      <c r="C34" s="533"/>
      <c r="D34" s="533"/>
      <c r="E34" s="533"/>
      <c r="F34" s="533"/>
      <c r="G34" s="533"/>
      <c r="H34" s="533"/>
      <c r="I34" s="533"/>
      <c r="J34" s="533"/>
      <c r="K34" s="533"/>
    </row>
    <row r="35" spans="1:11" s="69" customFormat="1" ht="8.9" customHeight="1" x14ac:dyDescent="0.25">
      <c r="A35" s="67" t="s">
        <v>117</v>
      </c>
      <c r="B35" s="68"/>
      <c r="C35" s="68"/>
      <c r="D35" s="68"/>
      <c r="E35" s="68"/>
      <c r="F35" s="68"/>
      <c r="G35" s="68"/>
      <c r="H35" s="68"/>
      <c r="I35" s="68"/>
      <c r="J35" s="68"/>
      <c r="K35" s="68"/>
    </row>
    <row r="36" spans="1:11" s="71" customFormat="1" ht="20.5" customHeight="1" x14ac:dyDescent="0.25">
      <c r="A36" s="73"/>
      <c r="B36" s="533" t="s">
        <v>295</v>
      </c>
      <c r="C36" s="533"/>
      <c r="D36" s="533"/>
      <c r="E36" s="533"/>
      <c r="F36" s="533"/>
      <c r="G36" s="533"/>
      <c r="H36" s="533"/>
      <c r="I36" s="533"/>
      <c r="J36" s="533"/>
      <c r="K36" s="533"/>
    </row>
    <row r="37" spans="1:11" s="69" customFormat="1" ht="9" x14ac:dyDescent="0.25">
      <c r="A37" s="67" t="s">
        <v>118</v>
      </c>
      <c r="B37" s="68"/>
      <c r="C37" s="68"/>
      <c r="D37" s="68"/>
      <c r="E37" s="68"/>
      <c r="F37" s="68"/>
      <c r="G37" s="68"/>
      <c r="H37" s="68"/>
      <c r="I37" s="68"/>
      <c r="J37" s="68"/>
      <c r="K37" s="68"/>
    </row>
    <row r="38" spans="1:11" s="71" customFormat="1" ht="30" customHeight="1" x14ac:dyDescent="0.25">
      <c r="A38" s="73"/>
      <c r="B38" s="533" t="s">
        <v>296</v>
      </c>
      <c r="C38" s="533"/>
      <c r="D38" s="533"/>
      <c r="E38" s="533"/>
      <c r="F38" s="533"/>
      <c r="G38" s="533"/>
      <c r="H38" s="533"/>
      <c r="I38" s="533"/>
      <c r="J38" s="533"/>
      <c r="K38" s="533"/>
    </row>
    <row r="39" spans="1:11" s="69" customFormat="1" ht="9" x14ac:dyDescent="0.25">
      <c r="A39" s="67" t="s">
        <v>119</v>
      </c>
      <c r="B39" s="68"/>
      <c r="C39" s="68"/>
      <c r="D39" s="68"/>
      <c r="E39" s="68"/>
      <c r="F39" s="68"/>
      <c r="G39" s="68"/>
      <c r="H39" s="68"/>
      <c r="I39" s="68"/>
      <c r="J39" s="68"/>
      <c r="K39" s="68"/>
    </row>
    <row r="40" spans="1:11" s="71" customFormat="1" ht="9" x14ac:dyDescent="0.25">
      <c r="A40" s="73"/>
      <c r="B40" s="534" t="s">
        <v>115</v>
      </c>
      <c r="C40" s="534"/>
      <c r="D40" s="534"/>
      <c r="E40" s="534"/>
      <c r="F40" s="534"/>
      <c r="G40" s="534"/>
      <c r="H40" s="534"/>
      <c r="I40" s="534"/>
      <c r="J40" s="534"/>
      <c r="K40" s="534"/>
    </row>
    <row r="41" spans="1:11" s="69" customFormat="1" ht="8.9" customHeight="1" x14ac:dyDescent="0.25">
      <c r="A41" s="67" t="s">
        <v>120</v>
      </c>
      <c r="B41" s="68"/>
      <c r="C41" s="68"/>
      <c r="D41" s="68"/>
      <c r="E41" s="68"/>
      <c r="F41" s="68"/>
      <c r="G41" s="68"/>
      <c r="H41" s="68"/>
      <c r="I41" s="68"/>
      <c r="J41" s="68"/>
      <c r="K41" s="68"/>
    </row>
    <row r="42" spans="1:11" s="71" customFormat="1" ht="20.149999999999999" customHeight="1" x14ac:dyDescent="0.25">
      <c r="A42" s="72" t="s">
        <v>98</v>
      </c>
      <c r="B42" s="533" t="s">
        <v>297</v>
      </c>
      <c r="C42" s="533"/>
      <c r="D42" s="533"/>
      <c r="E42" s="533"/>
      <c r="F42" s="533"/>
      <c r="G42" s="533"/>
      <c r="H42" s="533"/>
      <c r="I42" s="533"/>
      <c r="J42" s="533"/>
      <c r="K42" s="533"/>
    </row>
    <row r="43" spans="1:11" s="71" customFormat="1" ht="9" x14ac:dyDescent="0.25">
      <c r="A43" s="72" t="s">
        <v>99</v>
      </c>
      <c r="B43" s="74" t="s">
        <v>298</v>
      </c>
      <c r="C43" s="74"/>
      <c r="D43" s="74"/>
      <c r="E43" s="74"/>
      <c r="F43" s="74"/>
      <c r="G43" s="74"/>
      <c r="H43" s="74"/>
      <c r="I43" s="74"/>
      <c r="J43" s="74"/>
      <c r="K43" s="74"/>
    </row>
    <row r="44" spans="1:11" s="69" customFormat="1" ht="8.9" customHeight="1" x14ac:dyDescent="0.25">
      <c r="A44" s="67" t="s">
        <v>121</v>
      </c>
      <c r="B44" s="68"/>
      <c r="C44" s="68"/>
      <c r="D44" s="68"/>
      <c r="E44" s="68"/>
      <c r="F44" s="68"/>
      <c r="G44" s="68"/>
      <c r="H44" s="68"/>
      <c r="I44" s="68"/>
      <c r="J44" s="68"/>
      <c r="K44" s="68"/>
    </row>
    <row r="45" spans="1:11" s="71" customFormat="1" ht="9" x14ac:dyDescent="0.25">
      <c r="A45" s="73"/>
      <c r="B45" s="74" t="s">
        <v>299</v>
      </c>
      <c r="C45" s="74"/>
      <c r="D45" s="74"/>
      <c r="E45" s="74"/>
      <c r="F45" s="74"/>
      <c r="G45" s="74"/>
      <c r="H45" s="74"/>
      <c r="I45" s="74"/>
      <c r="J45" s="74"/>
      <c r="K45" s="74"/>
    </row>
    <row r="46" spans="1:11" s="71" customFormat="1" ht="9" x14ac:dyDescent="0.25">
      <c r="A46" s="73"/>
      <c r="B46" s="533" t="s">
        <v>300</v>
      </c>
      <c r="C46" s="533"/>
      <c r="D46" s="533"/>
      <c r="E46" s="533"/>
      <c r="F46" s="533"/>
      <c r="G46" s="533"/>
      <c r="H46" s="533"/>
      <c r="I46" s="533"/>
      <c r="J46" s="533"/>
      <c r="K46" s="533"/>
    </row>
    <row r="47" spans="1:11" s="69" customFormat="1" ht="8.9" customHeight="1" x14ac:dyDescent="0.25">
      <c r="A47" s="67" t="s">
        <v>123</v>
      </c>
      <c r="B47" s="68"/>
      <c r="C47" s="68"/>
      <c r="D47" s="68"/>
      <c r="E47" s="68"/>
      <c r="F47" s="68"/>
      <c r="G47" s="68"/>
      <c r="H47" s="68"/>
      <c r="I47" s="68"/>
      <c r="J47" s="68"/>
      <c r="K47" s="68"/>
    </row>
    <row r="48" spans="1:11" s="71" customFormat="1" ht="9" x14ac:dyDescent="0.25">
      <c r="A48" s="72" t="s">
        <v>98</v>
      </c>
      <c r="B48" s="533" t="s">
        <v>301</v>
      </c>
      <c r="C48" s="533"/>
      <c r="D48" s="533"/>
      <c r="E48" s="533"/>
      <c r="F48" s="533"/>
      <c r="G48" s="533"/>
      <c r="H48" s="533"/>
      <c r="I48" s="533"/>
      <c r="J48" s="533"/>
      <c r="K48" s="533"/>
    </row>
    <row r="49" spans="1:11" s="71" customFormat="1" ht="18" customHeight="1" x14ac:dyDescent="0.25">
      <c r="A49" s="72" t="s">
        <v>99</v>
      </c>
      <c r="B49" s="533" t="s">
        <v>302</v>
      </c>
      <c r="C49" s="533"/>
      <c r="D49" s="533"/>
      <c r="E49" s="533"/>
      <c r="F49" s="533"/>
      <c r="G49" s="533"/>
      <c r="H49" s="533"/>
      <c r="I49" s="533"/>
      <c r="J49" s="533"/>
      <c r="K49" s="533"/>
    </row>
    <row r="50" spans="1:11" s="71" customFormat="1" ht="27" customHeight="1" x14ac:dyDescent="0.25">
      <c r="A50" s="72" t="s">
        <v>100</v>
      </c>
      <c r="B50" s="533" t="s">
        <v>303</v>
      </c>
      <c r="C50" s="533"/>
      <c r="D50" s="533"/>
      <c r="E50" s="533"/>
      <c r="F50" s="533"/>
      <c r="G50" s="533"/>
      <c r="H50" s="533"/>
      <c r="I50" s="533"/>
      <c r="J50" s="533"/>
      <c r="K50" s="533"/>
    </row>
    <row r="51" spans="1:11" s="69" customFormat="1" ht="8.9" customHeight="1" x14ac:dyDescent="0.25">
      <c r="A51" s="67" t="s">
        <v>124</v>
      </c>
      <c r="B51" s="68"/>
      <c r="C51" s="68"/>
      <c r="D51" s="68"/>
      <c r="E51" s="68"/>
      <c r="F51" s="68"/>
      <c r="G51" s="68"/>
      <c r="H51" s="68"/>
      <c r="I51" s="68"/>
      <c r="J51" s="68"/>
      <c r="K51" s="68"/>
    </row>
    <row r="52" spans="1:11" s="71" customFormat="1" ht="9" x14ac:dyDescent="0.25">
      <c r="A52" s="73"/>
      <c r="B52" s="73" t="s">
        <v>122</v>
      </c>
      <c r="C52" s="73"/>
      <c r="D52" s="73"/>
      <c r="E52" s="73"/>
      <c r="F52" s="73"/>
      <c r="G52" s="73"/>
      <c r="H52" s="73"/>
      <c r="I52" s="73"/>
      <c r="J52" s="73"/>
      <c r="K52" s="73"/>
    </row>
    <row r="53" spans="1:11" s="69" customFormat="1" ht="8.9" customHeight="1" x14ac:dyDescent="0.25">
      <c r="A53" s="67" t="s">
        <v>125</v>
      </c>
      <c r="B53" s="68"/>
      <c r="C53" s="68"/>
      <c r="D53" s="68"/>
      <c r="E53" s="68"/>
      <c r="F53" s="68"/>
      <c r="G53" s="68"/>
      <c r="H53" s="68"/>
      <c r="I53" s="68"/>
      <c r="J53" s="68"/>
      <c r="K53" s="68"/>
    </row>
    <row r="54" spans="1:11" s="71" customFormat="1" ht="9" x14ac:dyDescent="0.25">
      <c r="A54" s="73"/>
      <c r="B54" s="533" t="s">
        <v>304</v>
      </c>
      <c r="C54" s="533"/>
      <c r="D54" s="533"/>
      <c r="E54" s="533"/>
      <c r="F54" s="533"/>
      <c r="G54" s="533"/>
      <c r="H54" s="533"/>
      <c r="I54" s="533"/>
      <c r="J54" s="533"/>
      <c r="K54" s="533"/>
    </row>
    <row r="55" spans="1:11" s="69" customFormat="1" ht="8.9" customHeight="1" x14ac:dyDescent="0.25">
      <c r="A55" s="67" t="s">
        <v>126</v>
      </c>
      <c r="B55" s="68"/>
      <c r="C55" s="68"/>
      <c r="D55" s="68"/>
      <c r="E55" s="68"/>
      <c r="F55" s="68"/>
      <c r="G55" s="68"/>
      <c r="H55" s="68"/>
      <c r="I55" s="68"/>
      <c r="J55" s="68"/>
      <c r="K55" s="68"/>
    </row>
    <row r="56" spans="1:11" s="71" customFormat="1" ht="23.5" customHeight="1" x14ac:dyDescent="0.25">
      <c r="A56" s="73"/>
      <c r="B56" s="533" t="s">
        <v>305</v>
      </c>
      <c r="C56" s="533"/>
      <c r="D56" s="533"/>
      <c r="E56" s="533"/>
      <c r="F56" s="533"/>
      <c r="G56" s="533"/>
      <c r="H56" s="533"/>
      <c r="I56" s="533"/>
      <c r="J56" s="533"/>
      <c r="K56" s="533"/>
    </row>
    <row r="57" spans="1:11" s="41" customFormat="1" ht="8.9" customHeight="1" x14ac:dyDescent="0.3">
      <c r="A57" s="67" t="s">
        <v>127</v>
      </c>
      <c r="B57" s="68"/>
      <c r="C57" s="68"/>
      <c r="D57" s="68"/>
      <c r="E57" s="68"/>
      <c r="F57" s="68"/>
      <c r="G57" s="68"/>
      <c r="H57" s="68"/>
      <c r="I57" s="68"/>
      <c r="J57" s="68"/>
      <c r="K57" s="68"/>
    </row>
    <row r="58" spans="1:11" ht="24" customHeight="1" x14ac:dyDescent="0.3">
      <c r="A58" s="73"/>
      <c r="B58" s="533" t="s">
        <v>306</v>
      </c>
      <c r="C58" s="533"/>
      <c r="D58" s="533"/>
      <c r="E58" s="533"/>
      <c r="F58" s="533"/>
      <c r="G58" s="533"/>
      <c r="H58" s="533"/>
      <c r="I58" s="533"/>
      <c r="J58" s="533"/>
      <c r="K58" s="533"/>
    </row>
    <row r="59" spans="1:11" ht="23.5" customHeight="1" x14ac:dyDescent="0.3">
      <c r="A59" s="73"/>
      <c r="B59" s="533" t="s">
        <v>307</v>
      </c>
      <c r="C59" s="533"/>
      <c r="D59" s="533"/>
      <c r="E59" s="533"/>
      <c r="F59" s="533"/>
      <c r="G59" s="533"/>
      <c r="H59" s="533"/>
      <c r="I59" s="533"/>
      <c r="J59" s="533"/>
      <c r="K59" s="533"/>
    </row>
    <row r="60" spans="1:11" s="41" customFormat="1" ht="8.9" customHeight="1" x14ac:dyDescent="0.3">
      <c r="A60" s="67" t="s">
        <v>128</v>
      </c>
      <c r="B60" s="68"/>
      <c r="C60" s="68"/>
      <c r="D60" s="68"/>
      <c r="E60" s="68"/>
      <c r="F60" s="68"/>
      <c r="G60" s="68"/>
      <c r="H60" s="68"/>
      <c r="I60" s="68"/>
      <c r="J60" s="68"/>
      <c r="K60" s="68"/>
    </row>
    <row r="61" spans="1:11" ht="9" customHeight="1" x14ac:dyDescent="0.3">
      <c r="A61" s="72" t="s">
        <v>98</v>
      </c>
      <c r="B61" s="535" t="s">
        <v>308</v>
      </c>
      <c r="C61" s="535"/>
      <c r="D61" s="535"/>
      <c r="E61" s="535"/>
      <c r="F61" s="535"/>
      <c r="G61" s="535"/>
      <c r="H61" s="535"/>
      <c r="I61" s="535"/>
      <c r="J61" s="535"/>
      <c r="K61" s="535"/>
    </row>
    <row r="62" spans="1:11" ht="29.25" customHeight="1" x14ac:dyDescent="0.3">
      <c r="A62" s="72" t="s">
        <v>99</v>
      </c>
      <c r="B62" s="533" t="s">
        <v>309</v>
      </c>
      <c r="C62" s="533"/>
      <c r="D62" s="533"/>
      <c r="E62" s="533"/>
      <c r="F62" s="533"/>
      <c r="G62" s="533"/>
      <c r="H62" s="533"/>
      <c r="I62" s="533"/>
      <c r="J62" s="533"/>
      <c r="K62" s="533"/>
    </row>
    <row r="63" spans="1:11" s="41" customFormat="1" ht="8.9" customHeight="1" x14ac:dyDescent="0.3">
      <c r="A63" s="67" t="s">
        <v>133</v>
      </c>
      <c r="B63" s="68"/>
      <c r="C63" s="68"/>
      <c r="D63" s="68"/>
      <c r="E63" s="68"/>
      <c r="F63" s="68"/>
      <c r="G63" s="68"/>
      <c r="H63" s="68"/>
      <c r="I63" s="68"/>
      <c r="J63" s="68"/>
      <c r="K63" s="68"/>
    </row>
    <row r="64" spans="1:11" s="71" customFormat="1" ht="8.9" customHeight="1" x14ac:dyDescent="0.25">
      <c r="A64" s="73"/>
      <c r="B64" s="534" t="s">
        <v>129</v>
      </c>
      <c r="C64" s="534"/>
      <c r="D64" s="534"/>
      <c r="E64" s="534"/>
      <c r="F64" s="534"/>
      <c r="G64" s="534"/>
      <c r="H64" s="534"/>
      <c r="I64" s="534"/>
      <c r="J64" s="534"/>
      <c r="K64" s="534"/>
    </row>
    <row r="65" spans="1:11" s="41" customFormat="1" ht="8.9" customHeight="1" x14ac:dyDescent="0.3">
      <c r="A65" s="67" t="s">
        <v>132</v>
      </c>
      <c r="B65" s="68"/>
      <c r="C65" s="68"/>
      <c r="D65" s="68"/>
      <c r="E65" s="68"/>
      <c r="F65" s="68"/>
      <c r="G65" s="68"/>
      <c r="H65" s="68"/>
      <c r="I65" s="68"/>
      <c r="J65" s="68"/>
      <c r="K65" s="68"/>
    </row>
    <row r="66" spans="1:11" s="71" customFormat="1" ht="23.5" customHeight="1" x14ac:dyDescent="0.25">
      <c r="A66" s="73"/>
      <c r="B66" s="533" t="s">
        <v>310</v>
      </c>
      <c r="C66" s="533"/>
      <c r="D66" s="533"/>
      <c r="E66" s="533"/>
      <c r="F66" s="533"/>
      <c r="G66" s="533"/>
      <c r="H66" s="533"/>
      <c r="I66" s="533"/>
      <c r="J66" s="533"/>
      <c r="K66" s="533"/>
    </row>
    <row r="67" spans="1:11" s="41" customFormat="1" ht="8.9" customHeight="1" x14ac:dyDescent="0.3">
      <c r="A67" s="67" t="s">
        <v>131</v>
      </c>
      <c r="B67" s="68"/>
      <c r="C67" s="68"/>
      <c r="D67" s="68"/>
      <c r="E67" s="68"/>
      <c r="F67" s="68"/>
      <c r="G67" s="68"/>
      <c r="H67" s="68"/>
      <c r="I67" s="68"/>
      <c r="J67" s="68"/>
      <c r="K67" s="68"/>
    </row>
    <row r="68" spans="1:11" x14ac:dyDescent="0.3">
      <c r="A68" s="73"/>
      <c r="B68" s="73" t="s">
        <v>130</v>
      </c>
      <c r="C68" s="73"/>
      <c r="D68" s="73"/>
      <c r="E68" s="73"/>
      <c r="F68" s="73"/>
      <c r="G68" s="73"/>
      <c r="H68" s="73"/>
      <c r="I68" s="73"/>
      <c r="J68" s="73"/>
      <c r="K68" s="73"/>
    </row>
    <row r="69" spans="1:11" s="41" customFormat="1" ht="8.9" customHeight="1" x14ac:dyDescent="0.3">
      <c r="A69" s="67" t="s">
        <v>134</v>
      </c>
      <c r="B69" s="68"/>
      <c r="C69" s="68"/>
      <c r="D69" s="68"/>
      <c r="E69" s="68"/>
      <c r="F69" s="68"/>
      <c r="G69" s="68"/>
      <c r="H69" s="68"/>
      <c r="I69" s="68"/>
      <c r="J69" s="68"/>
      <c r="K69" s="68"/>
    </row>
    <row r="70" spans="1:11" ht="24" customHeight="1" x14ac:dyDescent="0.3">
      <c r="A70" s="73"/>
      <c r="B70" s="533" t="s">
        <v>311</v>
      </c>
      <c r="C70" s="533"/>
      <c r="D70" s="533"/>
      <c r="E70" s="533"/>
      <c r="F70" s="533"/>
      <c r="G70" s="533"/>
      <c r="H70" s="533"/>
      <c r="I70" s="533"/>
      <c r="J70" s="533"/>
      <c r="K70" s="533"/>
    </row>
    <row r="71" spans="1:11" s="41" customFormat="1" ht="9.65" customHeight="1" x14ac:dyDescent="0.3">
      <c r="A71" s="67" t="s">
        <v>136</v>
      </c>
      <c r="B71" s="68"/>
      <c r="C71" s="68"/>
      <c r="D71" s="68"/>
      <c r="E71" s="68"/>
      <c r="F71" s="68"/>
      <c r="G71" s="68"/>
      <c r="H71" s="68"/>
      <c r="I71" s="68"/>
      <c r="J71" s="68"/>
      <c r="K71" s="68"/>
    </row>
    <row r="72" spans="1:11" ht="10.4" customHeight="1" x14ac:dyDescent="0.3">
      <c r="A72" s="72" t="s">
        <v>98</v>
      </c>
      <c r="B72" s="74" t="s">
        <v>506</v>
      </c>
      <c r="C72" s="74"/>
      <c r="D72" s="74"/>
      <c r="E72" s="74"/>
      <c r="F72" s="74"/>
      <c r="G72" s="74"/>
      <c r="H72" s="74"/>
      <c r="I72" s="74"/>
      <c r="J72" s="74"/>
      <c r="K72" s="74"/>
    </row>
    <row r="73" spans="1:11" ht="10.4" customHeight="1" x14ac:dyDescent="0.3">
      <c r="A73" s="72" t="s">
        <v>99</v>
      </c>
      <c r="B73" s="535" t="s">
        <v>312</v>
      </c>
      <c r="C73" s="535"/>
      <c r="D73" s="535"/>
      <c r="E73" s="535"/>
      <c r="F73" s="535"/>
      <c r="G73" s="535"/>
      <c r="H73" s="535"/>
      <c r="I73" s="535"/>
      <c r="J73" s="535"/>
      <c r="K73" s="535"/>
    </row>
    <row r="74" spans="1:11" ht="18" customHeight="1" x14ac:dyDescent="0.3">
      <c r="A74" s="72" t="s">
        <v>100</v>
      </c>
      <c r="B74" s="534" t="s">
        <v>135</v>
      </c>
      <c r="C74" s="534"/>
      <c r="D74" s="534"/>
      <c r="E74" s="534"/>
      <c r="F74" s="534"/>
      <c r="G74" s="534"/>
      <c r="H74" s="534"/>
      <c r="I74" s="534"/>
      <c r="J74" s="534"/>
      <c r="K74" s="534"/>
    </row>
    <row r="75" spans="1:11" ht="18" customHeight="1" x14ac:dyDescent="0.3">
      <c r="A75" s="72" t="s">
        <v>107</v>
      </c>
      <c r="B75" s="75" t="s">
        <v>313</v>
      </c>
      <c r="C75" s="76"/>
      <c r="D75" s="76"/>
      <c r="E75" s="76"/>
      <c r="F75" s="76"/>
      <c r="G75" s="76"/>
      <c r="H75" s="76"/>
      <c r="I75" s="76"/>
      <c r="J75" s="76"/>
      <c r="K75" s="76"/>
    </row>
    <row r="76" spans="1:11" ht="18" customHeight="1" x14ac:dyDescent="0.3"/>
    <row r="77" spans="1:11" ht="18" customHeight="1" x14ac:dyDescent="0.3">
      <c r="A77" s="72"/>
      <c r="B77" s="77" t="s">
        <v>421</v>
      </c>
      <c r="C77" s="76"/>
      <c r="D77" s="76"/>
      <c r="E77" s="76"/>
      <c r="F77" s="32"/>
      <c r="G77" s="78" t="s">
        <v>348</v>
      </c>
      <c r="H77" s="76"/>
      <c r="I77" s="76"/>
      <c r="J77" s="76"/>
      <c r="K77" s="76"/>
    </row>
    <row r="78" spans="1:11" ht="18" customHeight="1" x14ac:dyDescent="0.3">
      <c r="A78" s="72"/>
      <c r="B78" s="44"/>
      <c r="C78" s="79"/>
      <c r="D78" s="79"/>
      <c r="E78" s="79"/>
      <c r="F78" s="79"/>
      <c r="G78" s="79"/>
      <c r="H78" s="79"/>
      <c r="I78" s="79"/>
      <c r="J78" s="79"/>
      <c r="K78" s="79"/>
    </row>
    <row r="79" spans="1:11" ht="16.5" customHeight="1" x14ac:dyDescent="0.3">
      <c r="B79" s="63" t="s">
        <v>389</v>
      </c>
      <c r="C79" s="64" t="str">
        <f>Development!$B$5&amp;"_"&amp;Development!$B$3</f>
        <v>01.01.2025_1.0</v>
      </c>
      <c r="D79" s="80"/>
      <c r="E79" s="80"/>
      <c r="F79" s="80"/>
      <c r="G79" s="80"/>
      <c r="H79" s="80"/>
      <c r="I79" s="80"/>
      <c r="J79" s="65" t="s">
        <v>390</v>
      </c>
      <c r="K79" s="66" t="str">
        <f>Development!$B$5</f>
        <v>01.01.2025</v>
      </c>
    </row>
  </sheetData>
  <sheetProtection algorithmName="SHA-512" hashValue="nL7gKoCU1uAWglgaE6HWLMWVrGnQc2LiIiQSkfAIHeIxW3YxkPJnYXervb4VYYhQ1MzVJ3Ky2m96rIFYYt9ogw==" saltValue="TSFV+yiNSpi0xYvec9Ll1A==" spinCount="100000" sheet="1" objects="1" scenarios="1"/>
  <customSheetViews>
    <customSheetView guid="{413575D0-A88C-4EFD-A604-365F28B09173}" showGridLines="0" fitToPage="1" hiddenRows="1" hiddenColumns="1">
      <selection sqref="A1:K1"/>
      <pageMargins left="0" right="0" top="0.25" bottom="0.25" header="0.3" footer="0.3"/>
      <pageSetup scale="74" orientation="portrait" r:id="rId1"/>
    </customSheetView>
  </customSheetViews>
  <mergeCells count="61">
    <mergeCell ref="B70:K70"/>
    <mergeCell ref="B73:K73"/>
    <mergeCell ref="B74:K74"/>
    <mergeCell ref="B59:K59"/>
    <mergeCell ref="B61:K61"/>
    <mergeCell ref="B62:K62"/>
    <mergeCell ref="B66:K66"/>
    <mergeCell ref="B64:K64"/>
    <mergeCell ref="B54:K54"/>
    <mergeCell ref="B56:K56"/>
    <mergeCell ref="B58:K58"/>
    <mergeCell ref="B42:K42"/>
    <mergeCell ref="B46:K46"/>
    <mergeCell ref="B48:K48"/>
    <mergeCell ref="B49:K49"/>
    <mergeCell ref="B50:K50"/>
    <mergeCell ref="B24:K24"/>
    <mergeCell ref="B25:K25"/>
    <mergeCell ref="B27:K27"/>
    <mergeCell ref="B28:K28"/>
    <mergeCell ref="B30:K30"/>
    <mergeCell ref="B31:K31"/>
    <mergeCell ref="B34:K34"/>
    <mergeCell ref="B36:K36"/>
    <mergeCell ref="B38:K38"/>
    <mergeCell ref="B40:K40"/>
    <mergeCell ref="B5:K5"/>
    <mergeCell ref="B6:K6"/>
    <mergeCell ref="B9:K9"/>
    <mergeCell ref="B10:K10"/>
    <mergeCell ref="B12:K12"/>
    <mergeCell ref="B15:K15"/>
    <mergeCell ref="B17:K17"/>
    <mergeCell ref="B18:K18"/>
    <mergeCell ref="B20:K20"/>
    <mergeCell ref="B23:K23"/>
    <mergeCell ref="EB2:EK2"/>
    <mergeCell ref="EL2:EU2"/>
    <mergeCell ref="EV2:FE2"/>
    <mergeCell ref="FF2:FO2"/>
    <mergeCell ref="FP2:FY2"/>
    <mergeCell ref="HX2:IG2"/>
    <mergeCell ref="IH2:IQ2"/>
    <mergeCell ref="IR2:IV2"/>
    <mergeCell ref="FZ2:GI2"/>
    <mergeCell ref="GJ2:GS2"/>
    <mergeCell ref="GT2:HC2"/>
    <mergeCell ref="HD2:HM2"/>
    <mergeCell ref="HN2:HW2"/>
    <mergeCell ref="A1:G1"/>
    <mergeCell ref="V2:AE2"/>
    <mergeCell ref="CX2:DG2"/>
    <mergeCell ref="DH2:DQ2"/>
    <mergeCell ref="DR2:EA2"/>
    <mergeCell ref="AF2:AO2"/>
    <mergeCell ref="AP2:AY2"/>
    <mergeCell ref="AZ2:BI2"/>
    <mergeCell ref="BJ2:BS2"/>
    <mergeCell ref="BT2:CC2"/>
    <mergeCell ref="CD2:CM2"/>
    <mergeCell ref="CN2:CW2"/>
  </mergeCells>
  <pageMargins left="0" right="0" top="0.25" bottom="0.25" header="0.3" footer="0.3"/>
  <pageSetup scale="61"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00B050"/>
    <pageSetUpPr fitToPage="1"/>
  </sheetPr>
  <dimension ref="A1:IV59"/>
  <sheetViews>
    <sheetView showGridLines="0" zoomScaleNormal="100" workbookViewId="0"/>
  </sheetViews>
  <sheetFormatPr defaultColWidth="0" defaultRowHeight="14" zeroHeight="1" x14ac:dyDescent="0.3"/>
  <cols>
    <col min="1" max="1" width="3.54296875" style="40" customWidth="1"/>
    <col min="2" max="2" width="13.81640625" style="40" customWidth="1"/>
    <col min="3" max="3" width="50.54296875" style="40" customWidth="1"/>
    <col min="4" max="4" width="8.81640625" style="40" customWidth="1"/>
    <col min="5" max="5" width="14" style="40" customWidth="1"/>
    <col min="6" max="6" width="26.453125" style="40" customWidth="1"/>
    <col min="7" max="7" width="29" style="40" customWidth="1"/>
    <col min="8" max="8" width="4.1796875" style="40" customWidth="1"/>
    <col min="9" max="13" width="8.81640625" style="40" hidden="1" customWidth="1"/>
    <col min="14" max="16384" width="9.1796875" style="40" hidden="1"/>
  </cols>
  <sheetData>
    <row r="1" spans="1:256" s="303" customFormat="1" ht="60" customHeight="1" x14ac:dyDescent="0.3">
      <c r="A1" s="350"/>
      <c r="B1" s="357" t="str">
        <f>Development!B4&amp;" "&amp; "Commercial Efficiency Program"</f>
        <v>2025 Commercial Efficiency Program</v>
      </c>
      <c r="C1" s="357"/>
      <c r="D1" s="357"/>
      <c r="E1" s="357"/>
      <c r="F1" s="359"/>
      <c r="G1" s="359"/>
      <c r="H1" s="359"/>
      <c r="I1" s="302"/>
      <c r="J1" s="302"/>
      <c r="K1" s="302"/>
    </row>
    <row r="2" spans="1:256" s="313" customFormat="1" ht="60" customHeight="1" thickBot="1" x14ac:dyDescent="0.55000000000000004">
      <c r="A2" s="351"/>
      <c r="B2" s="351" t="s">
        <v>416</v>
      </c>
      <c r="C2" s="358"/>
      <c r="D2" s="351"/>
      <c r="E2" s="351"/>
      <c r="F2" s="128"/>
      <c r="G2" s="128"/>
      <c r="H2" s="128"/>
      <c r="I2" s="284"/>
      <c r="J2" s="284"/>
      <c r="K2" s="284"/>
      <c r="L2" s="311"/>
      <c r="M2" s="312"/>
      <c r="N2" s="312"/>
      <c r="O2" s="312"/>
      <c r="P2" s="312"/>
      <c r="Q2" s="312"/>
      <c r="R2" s="312"/>
      <c r="S2" s="312"/>
      <c r="T2" s="312"/>
      <c r="U2" s="312"/>
      <c r="V2" s="538"/>
      <c r="W2" s="538"/>
      <c r="X2" s="538"/>
      <c r="Y2" s="538"/>
      <c r="Z2" s="538"/>
      <c r="AA2" s="538"/>
      <c r="AB2" s="538"/>
      <c r="AC2" s="538"/>
      <c r="AD2" s="538"/>
      <c r="AE2" s="538"/>
      <c r="AF2" s="538"/>
      <c r="AG2" s="538"/>
      <c r="AH2" s="538"/>
      <c r="AI2" s="538"/>
      <c r="AJ2" s="538"/>
      <c r="AK2" s="538"/>
      <c r="AL2" s="538"/>
      <c r="AM2" s="538"/>
      <c r="AN2" s="538"/>
      <c r="AO2" s="538"/>
      <c r="AP2" s="538"/>
      <c r="AQ2" s="538"/>
      <c r="AR2" s="538"/>
      <c r="AS2" s="538"/>
      <c r="AT2" s="538"/>
      <c r="AU2" s="538"/>
      <c r="AV2" s="538"/>
      <c r="AW2" s="538"/>
      <c r="AX2" s="538"/>
      <c r="AY2" s="538"/>
      <c r="AZ2" s="538"/>
      <c r="BA2" s="538"/>
      <c r="BB2" s="538"/>
      <c r="BC2" s="538"/>
      <c r="BD2" s="538"/>
      <c r="BE2" s="538"/>
      <c r="BF2" s="538"/>
      <c r="BG2" s="538"/>
      <c r="BH2" s="538"/>
      <c r="BI2" s="538"/>
      <c r="BJ2" s="538"/>
      <c r="BK2" s="538"/>
      <c r="BL2" s="538"/>
      <c r="BM2" s="538"/>
      <c r="BN2" s="538"/>
      <c r="BO2" s="538"/>
      <c r="BP2" s="538"/>
      <c r="BQ2" s="538"/>
      <c r="BR2" s="538"/>
      <c r="BS2" s="538"/>
      <c r="BT2" s="538"/>
      <c r="BU2" s="538"/>
      <c r="BV2" s="538"/>
      <c r="BW2" s="538"/>
      <c r="BX2" s="538"/>
      <c r="BY2" s="538"/>
      <c r="BZ2" s="538"/>
      <c r="CA2" s="538"/>
      <c r="CB2" s="538"/>
      <c r="CC2" s="538"/>
      <c r="CD2" s="538"/>
      <c r="CE2" s="538"/>
      <c r="CF2" s="538"/>
      <c r="CG2" s="538"/>
      <c r="CH2" s="538"/>
      <c r="CI2" s="538"/>
      <c r="CJ2" s="538"/>
      <c r="CK2" s="538"/>
      <c r="CL2" s="538"/>
      <c r="CM2" s="538"/>
      <c r="CN2" s="538"/>
      <c r="CO2" s="538"/>
      <c r="CP2" s="538"/>
      <c r="CQ2" s="538"/>
      <c r="CR2" s="538"/>
      <c r="CS2" s="538"/>
      <c r="CT2" s="538"/>
      <c r="CU2" s="538"/>
      <c r="CV2" s="538"/>
      <c r="CW2" s="538"/>
      <c r="CX2" s="538"/>
      <c r="CY2" s="538"/>
      <c r="CZ2" s="538"/>
      <c r="DA2" s="538"/>
      <c r="DB2" s="538"/>
      <c r="DC2" s="538"/>
      <c r="DD2" s="538"/>
      <c r="DE2" s="538"/>
      <c r="DF2" s="538"/>
      <c r="DG2" s="538"/>
      <c r="DH2" s="538"/>
      <c r="DI2" s="538"/>
      <c r="DJ2" s="538"/>
      <c r="DK2" s="538"/>
      <c r="DL2" s="538"/>
      <c r="DM2" s="538"/>
      <c r="DN2" s="538"/>
      <c r="DO2" s="538"/>
      <c r="DP2" s="538"/>
      <c r="DQ2" s="538"/>
      <c r="DR2" s="538"/>
      <c r="DS2" s="538"/>
      <c r="DT2" s="538"/>
      <c r="DU2" s="538"/>
      <c r="DV2" s="538"/>
      <c r="DW2" s="538"/>
      <c r="DX2" s="538"/>
      <c r="DY2" s="538"/>
      <c r="DZ2" s="538"/>
      <c r="EA2" s="538"/>
      <c r="EB2" s="538"/>
      <c r="EC2" s="538"/>
      <c r="ED2" s="538"/>
      <c r="EE2" s="538"/>
      <c r="EF2" s="538"/>
      <c r="EG2" s="538"/>
      <c r="EH2" s="538"/>
      <c r="EI2" s="538"/>
      <c r="EJ2" s="538"/>
      <c r="EK2" s="538"/>
      <c r="EL2" s="538"/>
      <c r="EM2" s="538"/>
      <c r="EN2" s="538"/>
      <c r="EO2" s="538"/>
      <c r="EP2" s="538"/>
      <c r="EQ2" s="538"/>
      <c r="ER2" s="538"/>
      <c r="ES2" s="538"/>
      <c r="ET2" s="538"/>
      <c r="EU2" s="538"/>
      <c r="EV2" s="538"/>
      <c r="EW2" s="538"/>
      <c r="EX2" s="538"/>
      <c r="EY2" s="538"/>
      <c r="EZ2" s="538"/>
      <c r="FA2" s="538"/>
      <c r="FB2" s="538"/>
      <c r="FC2" s="538"/>
      <c r="FD2" s="538"/>
      <c r="FE2" s="538"/>
      <c r="FF2" s="538"/>
      <c r="FG2" s="538"/>
      <c r="FH2" s="538"/>
      <c r="FI2" s="538"/>
      <c r="FJ2" s="538"/>
      <c r="FK2" s="538"/>
      <c r="FL2" s="538"/>
      <c r="FM2" s="538"/>
      <c r="FN2" s="538"/>
      <c r="FO2" s="538"/>
      <c r="FP2" s="538"/>
      <c r="FQ2" s="538"/>
      <c r="FR2" s="538"/>
      <c r="FS2" s="538"/>
      <c r="FT2" s="538"/>
      <c r="FU2" s="538"/>
      <c r="FV2" s="538"/>
      <c r="FW2" s="538"/>
      <c r="FX2" s="538"/>
      <c r="FY2" s="538"/>
      <c r="FZ2" s="538"/>
      <c r="GA2" s="538"/>
      <c r="GB2" s="538"/>
      <c r="GC2" s="538"/>
      <c r="GD2" s="538"/>
      <c r="GE2" s="538"/>
      <c r="GF2" s="538"/>
      <c r="GG2" s="538"/>
      <c r="GH2" s="538"/>
      <c r="GI2" s="538"/>
      <c r="GJ2" s="538"/>
      <c r="GK2" s="538"/>
      <c r="GL2" s="538"/>
      <c r="GM2" s="538"/>
      <c r="GN2" s="538"/>
      <c r="GO2" s="538"/>
      <c r="GP2" s="538"/>
      <c r="GQ2" s="538"/>
      <c r="GR2" s="538"/>
      <c r="GS2" s="538"/>
      <c r="GT2" s="538"/>
      <c r="GU2" s="538"/>
      <c r="GV2" s="538"/>
      <c r="GW2" s="538"/>
      <c r="GX2" s="538"/>
      <c r="GY2" s="538"/>
      <c r="GZ2" s="538"/>
      <c r="HA2" s="538"/>
      <c r="HB2" s="538"/>
      <c r="HC2" s="538"/>
      <c r="HD2" s="538"/>
      <c r="HE2" s="538"/>
      <c r="HF2" s="538"/>
      <c r="HG2" s="538"/>
      <c r="HH2" s="538"/>
      <c r="HI2" s="538"/>
      <c r="HJ2" s="538"/>
      <c r="HK2" s="538"/>
      <c r="HL2" s="538"/>
      <c r="HM2" s="538"/>
      <c r="HN2" s="538"/>
      <c r="HO2" s="538"/>
      <c r="HP2" s="538"/>
      <c r="HQ2" s="538"/>
      <c r="HR2" s="538"/>
      <c r="HS2" s="538"/>
      <c r="HT2" s="538"/>
      <c r="HU2" s="538"/>
      <c r="HV2" s="538"/>
      <c r="HW2" s="538"/>
      <c r="HX2" s="538"/>
      <c r="HY2" s="538"/>
      <c r="HZ2" s="538"/>
      <c r="IA2" s="538"/>
      <c r="IB2" s="538"/>
      <c r="IC2" s="538"/>
      <c r="ID2" s="538"/>
      <c r="IE2" s="538"/>
      <c r="IF2" s="538"/>
      <c r="IG2" s="538"/>
      <c r="IH2" s="538"/>
      <c r="II2" s="538"/>
      <c r="IJ2" s="538"/>
      <c r="IK2" s="538"/>
      <c r="IL2" s="538"/>
      <c r="IM2" s="538"/>
      <c r="IN2" s="538"/>
      <c r="IO2" s="538"/>
      <c r="IP2" s="538"/>
      <c r="IQ2" s="538"/>
      <c r="IR2" s="538"/>
      <c r="IS2" s="538"/>
      <c r="IT2" s="538"/>
      <c r="IU2" s="538"/>
      <c r="IV2" s="538"/>
    </row>
    <row r="3" spans="1:256" ht="12.75" customHeight="1" thickTop="1" x14ac:dyDescent="0.3">
      <c r="A3" s="282"/>
      <c r="B3" s="282"/>
      <c r="C3" s="282"/>
      <c r="D3" s="282"/>
      <c r="E3" s="282"/>
      <c r="F3" s="282"/>
      <c r="G3" s="282"/>
      <c r="H3" s="282"/>
      <c r="I3" s="282"/>
      <c r="J3" s="282"/>
      <c r="K3" s="282"/>
    </row>
    <row r="4" spans="1:256" ht="18" customHeight="1" thickBot="1" x14ac:dyDescent="0.35">
      <c r="B4" s="110" t="s">
        <v>54</v>
      </c>
      <c r="C4" s="111"/>
      <c r="D4" s="111"/>
      <c r="E4" s="111"/>
      <c r="F4" s="111"/>
      <c r="G4" s="112"/>
    </row>
    <row r="5" spans="1:256" ht="27" customHeight="1" x14ac:dyDescent="0.3">
      <c r="B5" s="42" t="s">
        <v>24</v>
      </c>
      <c r="D5" s="50" t="s">
        <v>92</v>
      </c>
      <c r="E5" s="50"/>
      <c r="G5" s="50" t="s">
        <v>50</v>
      </c>
    </row>
    <row r="6" spans="1:256" ht="18" customHeight="1" x14ac:dyDescent="0.3">
      <c r="B6" s="113"/>
      <c r="D6" s="40" t="s">
        <v>22</v>
      </c>
      <c r="G6" s="40" t="s">
        <v>51</v>
      </c>
    </row>
    <row r="7" spans="1:256" ht="18" customHeight="1" x14ac:dyDescent="0.3">
      <c r="B7" s="113"/>
      <c r="D7" s="40" t="s">
        <v>220</v>
      </c>
      <c r="G7" s="40" t="s">
        <v>51</v>
      </c>
    </row>
    <row r="8" spans="1:256" ht="18" customHeight="1" x14ac:dyDescent="0.3">
      <c r="B8" s="113"/>
      <c r="D8" s="40" t="s">
        <v>22</v>
      </c>
      <c r="G8" s="40" t="s">
        <v>51</v>
      </c>
    </row>
    <row r="9" spans="1:256" ht="18" customHeight="1" x14ac:dyDescent="0.3">
      <c r="B9" s="113"/>
      <c r="D9" s="40" t="s">
        <v>220</v>
      </c>
      <c r="G9" s="40" t="s">
        <v>51</v>
      </c>
    </row>
    <row r="10" spans="1:256" ht="18" customHeight="1" x14ac:dyDescent="0.3">
      <c r="B10" s="113"/>
      <c r="D10" s="57" t="s">
        <v>314</v>
      </c>
      <c r="E10" s="57"/>
      <c r="G10" s="40" t="s">
        <v>51</v>
      </c>
    </row>
    <row r="11" spans="1:256" ht="18.75" customHeight="1" x14ac:dyDescent="0.3">
      <c r="B11" s="113"/>
      <c r="D11" s="57" t="s">
        <v>314</v>
      </c>
      <c r="E11" s="57"/>
      <c r="G11" s="40" t="s">
        <v>51</v>
      </c>
    </row>
    <row r="12" spans="1:256" ht="18.75" customHeight="1" x14ac:dyDescent="0.3">
      <c r="B12" s="113"/>
      <c r="D12" s="40" t="s">
        <v>22</v>
      </c>
      <c r="G12" s="114" t="s">
        <v>51</v>
      </c>
    </row>
    <row r="13" spans="1:256" ht="18" customHeight="1" x14ac:dyDescent="0.3">
      <c r="B13" s="113"/>
      <c r="D13" s="40" t="s">
        <v>22</v>
      </c>
      <c r="G13" s="40" t="s">
        <v>52</v>
      </c>
    </row>
    <row r="14" spans="1:256" ht="18" customHeight="1" x14ac:dyDescent="0.3">
      <c r="B14" s="113"/>
      <c r="D14" s="40" t="s">
        <v>22</v>
      </c>
      <c r="G14" s="40" t="s">
        <v>52</v>
      </c>
    </row>
    <row r="15" spans="1:256" ht="18" customHeight="1" x14ac:dyDescent="0.3">
      <c r="B15" s="113"/>
      <c r="G15" s="114"/>
    </row>
    <row r="16" spans="1:256" ht="18" customHeight="1" x14ac:dyDescent="0.3">
      <c r="G16" s="114"/>
    </row>
    <row r="17" spans="1:8" customFormat="1" ht="14.25" customHeight="1" x14ac:dyDescent="0.35"/>
    <row r="18" spans="1:8" customFormat="1" ht="14.25" customHeight="1" x14ac:dyDescent="0.35"/>
    <row r="19" spans="1:8" customFormat="1" ht="14.25" customHeight="1" x14ac:dyDescent="0.35"/>
    <row r="20" spans="1:8" s="115" customFormat="1" ht="16.5" x14ac:dyDescent="0.35">
      <c r="A20"/>
      <c r="B20"/>
      <c r="C20"/>
      <c r="D20"/>
      <c r="E20"/>
      <c r="F20"/>
      <c r="G20"/>
    </row>
    <row r="21" spans="1:8" ht="21" customHeight="1" x14ac:dyDescent="0.3">
      <c r="B21" s="116" t="s">
        <v>315</v>
      </c>
    </row>
    <row r="22" spans="1:8" ht="21" customHeight="1" x14ac:dyDescent="0.3">
      <c r="B22" s="116"/>
    </row>
    <row r="23" spans="1:8" ht="21" customHeight="1" x14ac:dyDescent="0.35">
      <c r="B23" s="536" t="s">
        <v>349</v>
      </c>
      <c r="C23" s="537"/>
      <c r="D23" s="26"/>
      <c r="E23" s="107" t="s">
        <v>348</v>
      </c>
    </row>
    <row r="24" spans="1:8" ht="21" customHeight="1" x14ac:dyDescent="0.35">
      <c r="B24" s="35"/>
      <c r="C24" s="35"/>
      <c r="D24" s="35"/>
      <c r="E24" s="35"/>
      <c r="F24" s="35"/>
      <c r="G24" s="35"/>
      <c r="H24" s="107"/>
    </row>
    <row r="25" spans="1:8" customFormat="1" ht="21" customHeight="1" x14ac:dyDescent="0.35"/>
    <row r="26" spans="1:8" customFormat="1" ht="21" customHeight="1" x14ac:dyDescent="0.35"/>
    <row r="27" spans="1:8" customFormat="1" ht="21" customHeight="1" x14ac:dyDescent="0.35"/>
    <row r="28" spans="1:8" customFormat="1" ht="21" customHeight="1" x14ac:dyDescent="0.35"/>
    <row r="29" spans="1:8" customFormat="1" ht="21" customHeight="1" x14ac:dyDescent="0.35"/>
    <row r="30" spans="1:8" customFormat="1" ht="21" customHeight="1" x14ac:dyDescent="0.35"/>
    <row r="31" spans="1:8" customFormat="1" ht="21" customHeight="1" x14ac:dyDescent="0.35"/>
    <row r="32" spans="1:8" customFormat="1" ht="21" customHeight="1" x14ac:dyDescent="0.35"/>
    <row r="33" spans="2:7" customFormat="1" ht="21" customHeight="1" x14ac:dyDescent="0.35"/>
    <row r="34" spans="2:7" customFormat="1" ht="13.4" customHeight="1" x14ac:dyDescent="0.35"/>
    <row r="35" spans="2:7" customFormat="1" ht="13.4" customHeight="1" x14ac:dyDescent="0.35"/>
    <row r="36" spans="2:7" customFormat="1" ht="15.65" customHeight="1" x14ac:dyDescent="0.35"/>
    <row r="37" spans="2:7" customFormat="1" ht="14.5" x14ac:dyDescent="0.35"/>
    <row r="38" spans="2:7" customFormat="1" ht="14.5" x14ac:dyDescent="0.35"/>
    <row r="39" spans="2:7" customFormat="1" ht="14.5" x14ac:dyDescent="0.35"/>
    <row r="40" spans="2:7" customFormat="1" ht="14.5" x14ac:dyDescent="0.35"/>
    <row r="41" spans="2:7" x14ac:dyDescent="0.3"/>
    <row r="42" spans="2:7" x14ac:dyDescent="0.3"/>
    <row r="43" spans="2:7" x14ac:dyDescent="0.3"/>
    <row r="44" spans="2:7" x14ac:dyDescent="0.3">
      <c r="B44" s="44"/>
      <c r="C44" s="44"/>
      <c r="D44" s="44"/>
      <c r="E44" s="44"/>
      <c r="F44" s="44"/>
      <c r="G44" s="44"/>
    </row>
    <row r="45" spans="2:7" x14ac:dyDescent="0.3">
      <c r="B45" s="63" t="s">
        <v>389</v>
      </c>
      <c r="C45" s="64" t="str">
        <f>Development!$B$5&amp;"_"&amp;Development!$B$3</f>
        <v>01.01.2025_1.0</v>
      </c>
      <c r="F45" s="65" t="s">
        <v>390</v>
      </c>
      <c r="G45" s="66" t="str">
        <f>Development!$B$5</f>
        <v>01.01.2025</v>
      </c>
    </row>
    <row r="46" spans="2:7" x14ac:dyDescent="0.3"/>
    <row r="47" spans="2:7" x14ac:dyDescent="0.3"/>
    <row r="48" spans="2:7"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sheetData>
  <sheetProtection algorithmName="SHA-512" hashValue="EYFVyqJqszraG2Y/DO5vKZWGJ+W75yycDUBkh81JNvOXzVOOF1XZ4ELc8Mmg6uD3jgZGPiCmN7EH4kRfMsBfJA==" saltValue="xWkOw/NHl81R+RM/N9cXng==" spinCount="100000" sheet="1" objects="1" scenarios="1"/>
  <customSheetViews>
    <customSheetView guid="{413575D0-A88C-4EFD-A604-365F28B09173}" showGridLines="0" fitToPage="1" hiddenRows="1" hiddenColumns="1">
      <selection sqref="A1:E1"/>
      <pageMargins left="0.2" right="0.2" top="0.5" bottom="0.25" header="0.3" footer="0.3"/>
      <pageSetup scale="80" orientation="portrait" r:id="rId1"/>
    </customSheetView>
  </customSheetViews>
  <mergeCells count="25">
    <mergeCell ref="FF2:FO2"/>
    <mergeCell ref="HN2:HW2"/>
    <mergeCell ref="HX2:IG2"/>
    <mergeCell ref="IH2:IQ2"/>
    <mergeCell ref="IR2:IV2"/>
    <mergeCell ref="FP2:FY2"/>
    <mergeCell ref="FZ2:GI2"/>
    <mergeCell ref="GJ2:GS2"/>
    <mergeCell ref="GT2:HC2"/>
    <mergeCell ref="HD2:HM2"/>
    <mergeCell ref="DH2:DQ2"/>
    <mergeCell ref="DR2:EA2"/>
    <mergeCell ref="EB2:EK2"/>
    <mergeCell ref="EL2:EU2"/>
    <mergeCell ref="EV2:FE2"/>
    <mergeCell ref="BJ2:BS2"/>
    <mergeCell ref="BT2:CC2"/>
    <mergeCell ref="CD2:CM2"/>
    <mergeCell ref="CN2:CW2"/>
    <mergeCell ref="CX2:DG2"/>
    <mergeCell ref="B23:C23"/>
    <mergeCell ref="V2:AE2"/>
    <mergeCell ref="AF2:AO2"/>
    <mergeCell ref="AP2:AY2"/>
    <mergeCell ref="AZ2:BI2"/>
  </mergeCells>
  <printOptions horizontalCentered="1"/>
  <pageMargins left="0" right="0" top="0.25" bottom="0.25" header="0.3" footer="0.3"/>
  <pageSetup scale="70"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6333" r:id="rId5" name="Check Box 13">
              <controlPr defaultSize="0" autoFill="0" autoLine="0" autoPict="0">
                <anchor moveWithCells="1">
                  <from>
                    <xdr:col>13</xdr:col>
                    <xdr:colOff>0</xdr:colOff>
                    <xdr:row>3</xdr:row>
                    <xdr:rowOff>0</xdr:rowOff>
                  </from>
                  <to>
                    <xdr:col>14</xdr:col>
                    <xdr:colOff>0</xdr:colOff>
                    <xdr:row>3</xdr:row>
                    <xdr:rowOff>0</xdr:rowOff>
                  </to>
                </anchor>
              </controlPr>
            </control>
          </mc:Choice>
        </mc:AlternateContent>
        <mc:AlternateContent xmlns:mc="http://schemas.openxmlformats.org/markup-compatibility/2006">
          <mc:Choice Requires="x14">
            <control shapeId="56334" r:id="rId6" name="Check Box 14">
              <controlPr defaultSize="0" autoFill="0" autoLine="0" autoPict="0">
                <anchor moveWithCells="1">
                  <from>
                    <xdr:col>13</xdr:col>
                    <xdr:colOff>0</xdr:colOff>
                    <xdr:row>3</xdr:row>
                    <xdr:rowOff>0</xdr:rowOff>
                  </from>
                  <to>
                    <xdr:col>14</xdr:col>
                    <xdr:colOff>0</xdr:colOff>
                    <xdr:row>3</xdr:row>
                    <xdr:rowOff>0</xdr:rowOff>
                  </to>
                </anchor>
              </controlPr>
            </control>
          </mc:Choice>
        </mc:AlternateContent>
        <mc:AlternateContent xmlns:mc="http://schemas.openxmlformats.org/markup-compatibility/2006">
          <mc:Choice Requires="x14">
            <control shapeId="56498" r:id="rId7" name="Check Box 178">
              <controlPr defaultSize="0" autoFill="0" autoLine="0" autoPict="0">
                <anchor moveWithCells="1">
                  <from>
                    <xdr:col>2</xdr:col>
                    <xdr:colOff>0</xdr:colOff>
                    <xdr:row>4</xdr:row>
                    <xdr:rowOff>342900</xdr:rowOff>
                  </from>
                  <to>
                    <xdr:col>3</xdr:col>
                    <xdr:colOff>0</xdr:colOff>
                    <xdr:row>6</xdr:row>
                    <xdr:rowOff>0</xdr:rowOff>
                  </to>
                </anchor>
              </controlPr>
            </control>
          </mc:Choice>
        </mc:AlternateContent>
        <mc:AlternateContent xmlns:mc="http://schemas.openxmlformats.org/markup-compatibility/2006">
          <mc:Choice Requires="x14">
            <control shapeId="56499" r:id="rId8" name="Check Box 179">
              <controlPr defaultSize="0" autoFill="0" autoLine="0" autoPict="0">
                <anchor moveWithCells="1">
                  <from>
                    <xdr:col>2</xdr:col>
                    <xdr:colOff>0</xdr:colOff>
                    <xdr:row>5</xdr:row>
                    <xdr:rowOff>342900</xdr:rowOff>
                  </from>
                  <to>
                    <xdr:col>3</xdr:col>
                    <xdr:colOff>0</xdr:colOff>
                    <xdr:row>7</xdr:row>
                    <xdr:rowOff>0</xdr:rowOff>
                  </to>
                </anchor>
              </controlPr>
            </control>
          </mc:Choice>
        </mc:AlternateContent>
        <mc:AlternateContent xmlns:mc="http://schemas.openxmlformats.org/markup-compatibility/2006">
          <mc:Choice Requires="x14">
            <control shapeId="56501" r:id="rId9" name="Check Box 181">
              <controlPr defaultSize="0" autoFill="0" autoLine="0" autoPict="0">
                <anchor moveWithCells="1">
                  <from>
                    <xdr:col>1</xdr:col>
                    <xdr:colOff>914400</xdr:colOff>
                    <xdr:row>11</xdr:row>
                    <xdr:rowOff>228600</xdr:rowOff>
                  </from>
                  <to>
                    <xdr:col>2</xdr:col>
                    <xdr:colOff>3365500</xdr:colOff>
                    <xdr:row>12</xdr:row>
                    <xdr:rowOff>222250</xdr:rowOff>
                  </to>
                </anchor>
              </controlPr>
            </control>
          </mc:Choice>
        </mc:AlternateContent>
        <mc:AlternateContent xmlns:mc="http://schemas.openxmlformats.org/markup-compatibility/2006">
          <mc:Choice Requires="x14">
            <control shapeId="56502" r:id="rId10" name="Check Box 182">
              <controlPr defaultSize="0" autoFill="0" autoLine="0" autoPict="0">
                <anchor moveWithCells="1">
                  <from>
                    <xdr:col>2</xdr:col>
                    <xdr:colOff>0</xdr:colOff>
                    <xdr:row>7</xdr:row>
                    <xdr:rowOff>342900</xdr:rowOff>
                  </from>
                  <to>
                    <xdr:col>3</xdr:col>
                    <xdr:colOff>0</xdr:colOff>
                    <xdr:row>9</xdr:row>
                    <xdr:rowOff>0</xdr:rowOff>
                  </to>
                </anchor>
              </controlPr>
            </control>
          </mc:Choice>
        </mc:AlternateContent>
        <mc:AlternateContent xmlns:mc="http://schemas.openxmlformats.org/markup-compatibility/2006">
          <mc:Choice Requires="x14">
            <control shapeId="56503" r:id="rId11" name="Check Box 183">
              <controlPr defaultSize="0" autoFill="0" autoLine="0" autoPict="0">
                <anchor moveWithCells="1">
                  <from>
                    <xdr:col>2</xdr:col>
                    <xdr:colOff>0</xdr:colOff>
                    <xdr:row>12</xdr:row>
                    <xdr:rowOff>342900</xdr:rowOff>
                  </from>
                  <to>
                    <xdr:col>3</xdr:col>
                    <xdr:colOff>0</xdr:colOff>
                    <xdr:row>14</xdr:row>
                    <xdr:rowOff>0</xdr:rowOff>
                  </to>
                </anchor>
              </controlPr>
            </control>
          </mc:Choice>
        </mc:AlternateContent>
        <mc:AlternateContent xmlns:mc="http://schemas.openxmlformats.org/markup-compatibility/2006">
          <mc:Choice Requires="x14">
            <control shapeId="56504" r:id="rId12" name="Check Box 184">
              <controlPr defaultSize="0" autoFill="0" autoLine="0" autoPict="0">
                <anchor moveWithCells="1">
                  <from>
                    <xdr:col>2</xdr:col>
                    <xdr:colOff>0</xdr:colOff>
                    <xdr:row>9</xdr:row>
                    <xdr:rowOff>342900</xdr:rowOff>
                  </from>
                  <to>
                    <xdr:col>3</xdr:col>
                    <xdr:colOff>0</xdr:colOff>
                    <xdr:row>10</xdr:row>
                    <xdr:rowOff>228600</xdr:rowOff>
                  </to>
                </anchor>
              </controlPr>
            </control>
          </mc:Choice>
        </mc:AlternateContent>
        <mc:AlternateContent xmlns:mc="http://schemas.openxmlformats.org/markup-compatibility/2006">
          <mc:Choice Requires="x14">
            <control shapeId="56515" r:id="rId13" name="Check Box 195">
              <controlPr defaultSize="0" autoFill="0" autoLine="0" autoPict="0">
                <anchor moveWithCells="1">
                  <from>
                    <xdr:col>2</xdr:col>
                    <xdr:colOff>0</xdr:colOff>
                    <xdr:row>8</xdr:row>
                    <xdr:rowOff>342900</xdr:rowOff>
                  </from>
                  <to>
                    <xdr:col>3</xdr:col>
                    <xdr:colOff>0</xdr:colOff>
                    <xdr:row>10</xdr:row>
                    <xdr:rowOff>0</xdr:rowOff>
                  </to>
                </anchor>
              </controlPr>
            </control>
          </mc:Choice>
        </mc:AlternateContent>
        <mc:AlternateContent xmlns:mc="http://schemas.openxmlformats.org/markup-compatibility/2006">
          <mc:Choice Requires="x14">
            <control shapeId="56517" r:id="rId14" name="Check Box 197">
              <controlPr defaultSize="0" autoFill="0" autoLine="0" autoPict="0">
                <anchor moveWithCells="1">
                  <from>
                    <xdr:col>1</xdr:col>
                    <xdr:colOff>914400</xdr:colOff>
                    <xdr:row>10</xdr:row>
                    <xdr:rowOff>222250</xdr:rowOff>
                  </from>
                  <to>
                    <xdr:col>2</xdr:col>
                    <xdr:colOff>3365500</xdr:colOff>
                    <xdr:row>11</xdr:row>
                    <xdr:rowOff>209550</xdr:rowOff>
                  </to>
                </anchor>
              </controlPr>
            </control>
          </mc:Choice>
        </mc:AlternateContent>
        <mc:AlternateContent xmlns:mc="http://schemas.openxmlformats.org/markup-compatibility/2006">
          <mc:Choice Requires="x14">
            <control shapeId="56522" r:id="rId15" name="Check Box 202">
              <controlPr defaultSize="0" autoFill="0" autoLine="0" autoPict="0">
                <anchor moveWithCells="1">
                  <from>
                    <xdr:col>2</xdr:col>
                    <xdr:colOff>0</xdr:colOff>
                    <xdr:row>6</xdr:row>
                    <xdr:rowOff>342900</xdr:rowOff>
                  </from>
                  <to>
                    <xdr:col>3</xdr:col>
                    <xdr:colOff>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142C41"/>
    <pageSetUpPr fitToPage="1"/>
  </sheetPr>
  <dimension ref="A1:O105"/>
  <sheetViews>
    <sheetView showGridLines="0" zoomScaleNormal="100" workbookViewId="0"/>
  </sheetViews>
  <sheetFormatPr defaultColWidth="0" defaultRowHeight="14" zeroHeight="1" x14ac:dyDescent="0.3"/>
  <cols>
    <col min="1" max="1" width="3.54296875" style="40" customWidth="1"/>
    <col min="2" max="2" width="4.453125" style="40" customWidth="1"/>
    <col min="3" max="3" width="32.54296875" style="40" customWidth="1"/>
    <col min="4" max="4" width="16.453125" style="40" customWidth="1"/>
    <col min="5" max="5" width="26.81640625" style="40" customWidth="1"/>
    <col min="6" max="6" width="25.54296875" style="40" customWidth="1"/>
    <col min="7" max="7" width="27.453125" style="40" customWidth="1"/>
    <col min="8" max="9" width="25.54296875" style="40" customWidth="1"/>
    <col min="10" max="10" width="3.54296875" style="40" customWidth="1"/>
    <col min="11" max="15" width="0" style="40" hidden="1" customWidth="1"/>
    <col min="16" max="16384" width="9.1796875" style="40" hidden="1"/>
  </cols>
  <sheetData>
    <row r="1" spans="1:15" ht="60" customHeight="1" x14ac:dyDescent="0.6">
      <c r="A1" s="363"/>
      <c r="B1" s="563" t="str">
        <f>Development!B4&amp;" "&amp;"Commercial Efficiency Program"</f>
        <v>2025 Commercial Efficiency Program</v>
      </c>
      <c r="C1" s="563"/>
      <c r="D1" s="563"/>
      <c r="E1" s="563"/>
      <c r="F1" s="563"/>
      <c r="G1" s="17"/>
      <c r="H1" s="17"/>
      <c r="I1" s="17"/>
      <c r="J1" s="16"/>
      <c r="K1" s="127"/>
    </row>
    <row r="2" spans="1:15" ht="60" customHeight="1" thickBot="1" x14ac:dyDescent="0.35">
      <c r="A2" s="353"/>
      <c r="B2" s="364"/>
      <c r="C2" s="351" t="s">
        <v>460</v>
      </c>
      <c r="D2" s="351"/>
      <c r="E2" s="351"/>
      <c r="F2" s="351"/>
      <c r="G2" s="128"/>
      <c r="H2" s="128"/>
      <c r="I2" s="128"/>
      <c r="J2" s="128"/>
      <c r="K2" s="129"/>
    </row>
    <row r="3" spans="1:15" ht="58.5" customHeight="1" thickTop="1" x14ac:dyDescent="0.3">
      <c r="A3" s="282"/>
      <c r="B3" s="564" t="s">
        <v>1479</v>
      </c>
      <c r="C3" s="564"/>
      <c r="D3" s="564"/>
      <c r="E3" s="564"/>
      <c r="F3" s="564"/>
      <c r="G3" s="564"/>
      <c r="H3" s="564"/>
      <c r="I3" s="564"/>
      <c r="J3" s="292"/>
      <c r="K3" s="130"/>
      <c r="L3" s="130"/>
      <c r="M3" s="130"/>
      <c r="N3" s="130"/>
      <c r="O3" s="130"/>
    </row>
    <row r="4" spans="1:15" ht="40" customHeight="1" x14ac:dyDescent="0.3">
      <c r="B4" s="567" t="s">
        <v>1254</v>
      </c>
      <c r="C4" s="567"/>
      <c r="D4" s="567"/>
      <c r="E4" s="567"/>
      <c r="F4" s="567"/>
      <c r="G4" s="567"/>
      <c r="H4" s="567"/>
      <c r="I4" s="567"/>
      <c r="J4" s="567"/>
      <c r="K4" s="130"/>
      <c r="L4" s="130"/>
      <c r="M4" s="130"/>
      <c r="N4" s="130"/>
      <c r="O4" s="130"/>
    </row>
    <row r="5" spans="1:15" s="131" customFormat="1" ht="25" customHeight="1" x14ac:dyDescent="0.35">
      <c r="B5" s="559" t="s">
        <v>1253</v>
      </c>
      <c r="C5" s="559"/>
      <c r="H5" s="132"/>
      <c r="I5" s="132"/>
      <c r="J5" s="132"/>
      <c r="K5" s="133"/>
      <c r="L5" s="133"/>
    </row>
    <row r="6" spans="1:15" s="131" customFormat="1" ht="25" customHeight="1" x14ac:dyDescent="0.35">
      <c r="B6" s="125"/>
      <c r="C6" s="383" t="s">
        <v>396</v>
      </c>
      <c r="D6" s="360" t="s">
        <v>397</v>
      </c>
      <c r="E6" s="384" t="s">
        <v>1251</v>
      </c>
      <c r="F6" s="384" t="s">
        <v>1252</v>
      </c>
      <c r="H6" s="132"/>
      <c r="I6" s="132"/>
      <c r="J6" s="132"/>
      <c r="K6" s="133"/>
      <c r="L6" s="133"/>
    </row>
    <row r="7" spans="1:15" ht="6" customHeight="1" x14ac:dyDescent="0.3">
      <c r="H7" s="117"/>
      <c r="I7" s="117"/>
      <c r="J7" s="117"/>
    </row>
    <row r="8" spans="1:15" ht="15" customHeight="1" x14ac:dyDescent="0.35">
      <c r="B8" s="361" t="s">
        <v>822</v>
      </c>
      <c r="C8" s="134"/>
      <c r="D8" s="275"/>
      <c r="E8" s="275"/>
      <c r="F8" s="275"/>
      <c r="G8" s="275"/>
      <c r="H8" s="117"/>
      <c r="I8" s="117"/>
      <c r="J8" s="117"/>
    </row>
    <row r="9" spans="1:15" ht="15" customHeight="1" x14ac:dyDescent="0.3">
      <c r="B9" s="118"/>
      <c r="C9" s="135" t="s">
        <v>31</v>
      </c>
      <c r="D9" s="275"/>
      <c r="E9" s="275"/>
      <c r="F9" s="275"/>
      <c r="G9" s="275"/>
      <c r="H9" s="117"/>
      <c r="I9" s="117"/>
      <c r="J9" s="117"/>
    </row>
    <row r="10" spans="1:15" ht="0.65" customHeight="1" x14ac:dyDescent="0.3">
      <c r="B10" s="118"/>
      <c r="C10" s="135"/>
      <c r="D10" s="275"/>
      <c r="E10" s="275"/>
      <c r="F10" s="275"/>
      <c r="G10" s="275"/>
      <c r="H10" s="117"/>
      <c r="I10" s="117"/>
      <c r="J10" s="117"/>
    </row>
    <row r="11" spans="1:15" ht="15" customHeight="1" x14ac:dyDescent="0.3">
      <c r="B11" s="118"/>
      <c r="C11" s="135" t="s">
        <v>30</v>
      </c>
      <c r="D11" s="275"/>
      <c r="E11" s="275"/>
      <c r="F11" s="275"/>
      <c r="G11" s="275"/>
      <c r="H11" s="117"/>
      <c r="I11" s="117"/>
      <c r="J11" s="117"/>
    </row>
    <row r="12" spans="1:15" ht="31.5" customHeight="1" x14ac:dyDescent="0.3">
      <c r="B12" s="118"/>
      <c r="C12" s="555" t="s">
        <v>1270</v>
      </c>
      <c r="D12" s="555"/>
      <c r="E12" s="555"/>
      <c r="F12" s="555"/>
      <c r="G12" s="555"/>
      <c r="H12" s="555"/>
      <c r="I12" s="555"/>
      <c r="J12" s="117"/>
    </row>
    <row r="13" spans="1:15" s="121" customFormat="1" ht="15" customHeight="1" x14ac:dyDescent="0.35">
      <c r="B13" s="118"/>
      <c r="C13" s="135" t="s">
        <v>1271</v>
      </c>
      <c r="D13" s="136"/>
      <c r="E13" s="136"/>
      <c r="F13" s="136"/>
      <c r="G13" s="136"/>
      <c r="H13" s="136"/>
      <c r="I13" s="119"/>
      <c r="J13" s="119"/>
    </row>
    <row r="14" spans="1:15" s="121" customFormat="1" ht="6.65" customHeight="1" x14ac:dyDescent="0.35">
      <c r="B14" s="124"/>
      <c r="C14" s="136"/>
      <c r="D14" s="136"/>
      <c r="E14" s="136"/>
      <c r="F14" s="136"/>
      <c r="G14" s="136"/>
      <c r="H14" s="136"/>
      <c r="I14" s="119"/>
      <c r="J14" s="119"/>
    </row>
    <row r="15" spans="1:15" s="121" customFormat="1" ht="16" thickBot="1" x14ac:dyDescent="0.4">
      <c r="B15" s="136"/>
      <c r="C15" s="539" t="s">
        <v>26</v>
      </c>
      <c r="D15" s="539"/>
      <c r="E15" s="539"/>
      <c r="F15" s="539"/>
      <c r="G15" s="539"/>
      <c r="H15" s="539"/>
      <c r="I15" s="365"/>
      <c r="J15" s="119"/>
    </row>
    <row r="16" spans="1:15" s="140" customFormat="1" ht="15.5" x14ac:dyDescent="0.35">
      <c r="B16" s="138"/>
      <c r="C16" s="448"/>
      <c r="D16" s="542" t="s">
        <v>44</v>
      </c>
      <c r="E16" s="543"/>
      <c r="F16" s="451" t="s">
        <v>49</v>
      </c>
      <c r="G16" s="451" t="s">
        <v>48</v>
      </c>
      <c r="H16" s="452" t="s">
        <v>34</v>
      </c>
    </row>
    <row r="17" spans="2:9" s="121" customFormat="1" ht="20.25" customHeight="1" x14ac:dyDescent="0.35">
      <c r="C17" s="556" t="s">
        <v>47</v>
      </c>
      <c r="D17" s="565"/>
      <c r="E17" s="566"/>
      <c r="F17" s="386"/>
      <c r="G17" s="456">
        <f>IF('Customer Information'!$C$26="Yes",References!$BC$58,References!$BB$58)</f>
        <v>60</v>
      </c>
      <c r="H17" s="453">
        <f>IF(OR(D17="",F17=""),0,D17*(F17*G17))</f>
        <v>0</v>
      </c>
    </row>
    <row r="18" spans="2:9" s="121" customFormat="1" ht="20.25" customHeight="1" x14ac:dyDescent="0.35">
      <c r="C18" s="557"/>
      <c r="D18" s="565"/>
      <c r="E18" s="566"/>
      <c r="F18" s="386"/>
      <c r="G18" s="456">
        <f>IF('Customer Information'!$C$26="Yes",References!$BC$58,References!$BB$58)</f>
        <v>60</v>
      </c>
      <c r="H18" s="453">
        <f t="shared" ref="H18:H22" si="0">IF(OR(D18="",F18=""),0,D18*(F18*G18))</f>
        <v>0</v>
      </c>
    </row>
    <row r="19" spans="2:9" s="121" customFormat="1" ht="20.25" customHeight="1" thickBot="1" x14ac:dyDescent="0.4">
      <c r="C19" s="558"/>
      <c r="D19" s="568"/>
      <c r="E19" s="569"/>
      <c r="F19" s="446"/>
      <c r="G19" s="457">
        <f>IF('Customer Information'!$C$26="Yes",References!$BC$58,References!$BB$58)</f>
        <v>60</v>
      </c>
      <c r="H19" s="454">
        <f t="shared" si="0"/>
        <v>0</v>
      </c>
    </row>
    <row r="20" spans="2:9" s="121" customFormat="1" ht="20.25" customHeight="1" x14ac:dyDescent="0.35">
      <c r="C20" s="557" t="s">
        <v>46</v>
      </c>
      <c r="D20" s="553"/>
      <c r="E20" s="554"/>
      <c r="F20" s="443"/>
      <c r="G20" s="447">
        <f>IF('Customer Information'!$C$26="Yes",References!$BC$57,References!$BB$57)</f>
        <v>95</v>
      </c>
      <c r="H20" s="455">
        <f t="shared" si="0"/>
        <v>0</v>
      </c>
    </row>
    <row r="21" spans="2:9" s="121" customFormat="1" ht="20.25" customHeight="1" x14ac:dyDescent="0.35">
      <c r="C21" s="557"/>
      <c r="D21" s="565"/>
      <c r="E21" s="566"/>
      <c r="F21" s="386"/>
      <c r="G21" s="456">
        <f>IF('Customer Information'!$C$26="Yes",References!$BC$57,References!$BB$57)</f>
        <v>95</v>
      </c>
      <c r="H21" s="453">
        <f t="shared" si="0"/>
        <v>0</v>
      </c>
    </row>
    <row r="22" spans="2:9" s="121" customFormat="1" ht="20.25" customHeight="1" thickBot="1" x14ac:dyDescent="0.4">
      <c r="C22" s="558"/>
      <c r="D22" s="568"/>
      <c r="E22" s="569"/>
      <c r="F22" s="446"/>
      <c r="G22" s="457">
        <f>IF('Customer Information'!$C$26="Yes",References!$BC$57,References!$BB$57)</f>
        <v>95</v>
      </c>
      <c r="H22" s="454">
        <f t="shared" si="0"/>
        <v>0</v>
      </c>
    </row>
    <row r="23" spans="2:9" s="121" customFormat="1" ht="16" customHeight="1" thickBot="1" x14ac:dyDescent="0.4">
      <c r="C23" s="126"/>
      <c r="D23" s="126"/>
      <c r="E23" s="126"/>
      <c r="F23" s="126"/>
      <c r="G23" s="143" t="s">
        <v>45</v>
      </c>
      <c r="H23" s="465">
        <f>SUM(H17:H22)</f>
        <v>0</v>
      </c>
    </row>
    <row r="24" spans="2:9" s="121" customFormat="1" ht="15" hidden="1" customHeight="1" x14ac:dyDescent="0.35">
      <c r="B24" s="124" t="s">
        <v>823</v>
      </c>
      <c r="C24" s="136"/>
      <c r="D24" s="126"/>
      <c r="E24" s="126"/>
      <c r="F24" s="126"/>
      <c r="G24" s="143"/>
      <c r="H24" s="144"/>
    </row>
    <row r="25" spans="2:9" s="121" customFormat="1" ht="15" hidden="1" customHeight="1" x14ac:dyDescent="0.35">
      <c r="B25" s="118"/>
      <c r="C25" s="276" t="s">
        <v>29</v>
      </c>
      <c r="D25" s="126"/>
      <c r="E25" s="126"/>
      <c r="F25" s="126"/>
      <c r="G25" s="143"/>
      <c r="H25" s="144"/>
    </row>
    <row r="26" spans="2:9" s="121" customFormat="1" ht="15" hidden="1" customHeight="1" x14ac:dyDescent="0.35">
      <c r="B26" s="118"/>
      <c r="C26" s="135" t="s">
        <v>28</v>
      </c>
      <c r="D26" s="126"/>
      <c r="E26" s="126"/>
      <c r="F26" s="126"/>
      <c r="G26" s="143"/>
      <c r="H26" s="144"/>
    </row>
    <row r="27" spans="2:9" s="121" customFormat="1" ht="15" hidden="1" customHeight="1" x14ac:dyDescent="0.35">
      <c r="B27" s="118"/>
      <c r="C27" s="107" t="s">
        <v>27</v>
      </c>
      <c r="D27" s="126"/>
      <c r="E27" s="126"/>
      <c r="F27" s="126"/>
      <c r="G27" s="143"/>
      <c r="H27" s="144"/>
    </row>
    <row r="28" spans="2:9" s="121" customFormat="1" ht="6.65" hidden="1" customHeight="1" x14ac:dyDescent="0.35">
      <c r="B28" s="118"/>
      <c r="C28" s="107"/>
      <c r="D28" s="126"/>
      <c r="E28" s="126"/>
      <c r="F28" s="126"/>
      <c r="G28" s="143"/>
      <c r="H28" s="144"/>
    </row>
    <row r="29" spans="2:9" s="121" customFormat="1" ht="15.5" hidden="1" x14ac:dyDescent="0.35">
      <c r="C29" s="544" t="s">
        <v>802</v>
      </c>
      <c r="D29" s="545"/>
      <c r="E29" s="545"/>
      <c r="F29" s="545"/>
      <c r="G29" s="545"/>
      <c r="H29" s="545"/>
      <c r="I29" s="137"/>
    </row>
    <row r="30" spans="2:9" s="140" customFormat="1" ht="15.5" hidden="1" x14ac:dyDescent="0.35">
      <c r="B30" s="145"/>
      <c r="C30" s="146"/>
      <c r="D30" s="548" t="s">
        <v>44</v>
      </c>
      <c r="E30" s="549"/>
      <c r="F30" s="139" t="s">
        <v>43</v>
      </c>
      <c r="G30" s="139" t="s">
        <v>42</v>
      </c>
      <c r="H30" s="139" t="s">
        <v>34</v>
      </c>
    </row>
    <row r="31" spans="2:9" s="121" customFormat="1" ht="20.25" hidden="1" customHeight="1" x14ac:dyDescent="0.35">
      <c r="C31" s="560" t="s">
        <v>41</v>
      </c>
      <c r="D31" s="550"/>
      <c r="E31" s="551"/>
      <c r="F31" s="19"/>
      <c r="G31" s="141">
        <v>6</v>
      </c>
      <c r="H31" s="142">
        <f t="shared" ref="H31:H36" si="1">IF(F31&gt;500,"DNQ",D31*(F31*G31))</f>
        <v>0</v>
      </c>
    </row>
    <row r="32" spans="2:9" s="121" customFormat="1" ht="20.25" hidden="1" customHeight="1" x14ac:dyDescent="0.35">
      <c r="C32" s="561"/>
      <c r="D32" s="550"/>
      <c r="E32" s="551"/>
      <c r="F32" s="19"/>
      <c r="G32" s="141">
        <v>6</v>
      </c>
      <c r="H32" s="142">
        <f t="shared" si="1"/>
        <v>0</v>
      </c>
    </row>
    <row r="33" spans="2:9" s="121" customFormat="1" ht="20.25" hidden="1" customHeight="1" x14ac:dyDescent="0.35">
      <c r="C33" s="562"/>
      <c r="D33" s="550"/>
      <c r="E33" s="551"/>
      <c r="F33" s="19"/>
      <c r="G33" s="141">
        <v>6</v>
      </c>
      <c r="H33" s="142">
        <f t="shared" si="1"/>
        <v>0</v>
      </c>
    </row>
    <row r="34" spans="2:9" s="121" customFormat="1" ht="20.25" hidden="1" customHeight="1" x14ac:dyDescent="0.35">
      <c r="C34" s="560" t="s">
        <v>40</v>
      </c>
      <c r="D34" s="550"/>
      <c r="E34" s="551"/>
      <c r="F34" s="19"/>
      <c r="G34" s="141">
        <v>6</v>
      </c>
      <c r="H34" s="142">
        <f t="shared" si="1"/>
        <v>0</v>
      </c>
    </row>
    <row r="35" spans="2:9" s="121" customFormat="1" ht="20.25" hidden="1" customHeight="1" x14ac:dyDescent="0.35">
      <c r="C35" s="561"/>
      <c r="D35" s="550"/>
      <c r="E35" s="551"/>
      <c r="F35" s="19"/>
      <c r="G35" s="141">
        <v>6</v>
      </c>
      <c r="H35" s="142">
        <f t="shared" si="1"/>
        <v>0</v>
      </c>
    </row>
    <row r="36" spans="2:9" s="121" customFormat="1" ht="20.25" hidden="1" customHeight="1" x14ac:dyDescent="0.35">
      <c r="C36" s="562"/>
      <c r="D36" s="550"/>
      <c r="E36" s="551"/>
      <c r="F36" s="19"/>
      <c r="G36" s="141">
        <v>6</v>
      </c>
      <c r="H36" s="142">
        <f t="shared" si="1"/>
        <v>0</v>
      </c>
    </row>
    <row r="37" spans="2:9" s="121" customFormat="1" ht="15.75" hidden="1" customHeight="1" x14ac:dyDescent="0.35">
      <c r="C37" s="126"/>
      <c r="D37" s="126"/>
      <c r="E37" s="126"/>
      <c r="F37" s="126"/>
      <c r="G37" s="251" t="s">
        <v>39</v>
      </c>
      <c r="H37" s="147">
        <f>SUM(H31:H36)</f>
        <v>0</v>
      </c>
    </row>
    <row r="38" spans="2:9" s="121" customFormat="1" ht="15.75" customHeight="1" thickBot="1" x14ac:dyDescent="0.4">
      <c r="B38" s="362" t="s">
        <v>824</v>
      </c>
      <c r="C38" s="136"/>
      <c r="D38" s="136"/>
      <c r="E38" s="136"/>
      <c r="F38" s="126"/>
      <c r="G38" s="143" t="s">
        <v>1480</v>
      </c>
      <c r="H38" s="488"/>
    </row>
    <row r="39" spans="2:9" s="121" customFormat="1" ht="15.75" customHeight="1" x14ac:dyDescent="0.35">
      <c r="B39" s="118"/>
      <c r="C39" s="552" t="s">
        <v>361</v>
      </c>
      <c r="D39" s="552"/>
      <c r="E39" s="552"/>
      <c r="F39" s="552"/>
      <c r="G39" s="552"/>
      <c r="H39" s="147"/>
    </row>
    <row r="40" spans="2:9" s="121" customFormat="1" ht="15.75" customHeight="1" x14ac:dyDescent="0.35">
      <c r="B40" s="118"/>
      <c r="C40" s="552"/>
      <c r="D40" s="552"/>
      <c r="E40" s="552"/>
      <c r="F40" s="552"/>
      <c r="G40" s="552"/>
      <c r="H40" s="147"/>
    </row>
    <row r="41" spans="2:9" s="121" customFormat="1" ht="6.65" customHeight="1" x14ac:dyDescent="0.35">
      <c r="B41" s="118"/>
      <c r="C41" s="275"/>
      <c r="D41" s="275"/>
      <c r="E41" s="275"/>
      <c r="F41" s="275"/>
      <c r="G41" s="275"/>
      <c r="H41" s="147"/>
    </row>
    <row r="42" spans="2:9" s="140" customFormat="1" ht="16" thickBot="1" x14ac:dyDescent="0.4">
      <c r="C42" s="539" t="s">
        <v>801</v>
      </c>
      <c r="D42" s="539"/>
      <c r="E42" s="539"/>
      <c r="F42" s="539"/>
      <c r="G42" s="539"/>
      <c r="H42" s="539"/>
      <c r="I42" s="365"/>
    </row>
    <row r="43" spans="2:9" s="121" customFormat="1" ht="15.5" x14ac:dyDescent="0.35">
      <c r="B43" s="148"/>
      <c r="C43" s="458" t="s">
        <v>38</v>
      </c>
      <c r="D43" s="451" t="s">
        <v>37</v>
      </c>
      <c r="E43" s="451" t="s">
        <v>391</v>
      </c>
      <c r="F43" s="451" t="s">
        <v>36</v>
      </c>
      <c r="G43" s="451" t="s">
        <v>35</v>
      </c>
      <c r="H43" s="452" t="s">
        <v>34</v>
      </c>
    </row>
    <row r="44" spans="2:9" s="121" customFormat="1" ht="20.25" customHeight="1" x14ac:dyDescent="0.35">
      <c r="C44" s="459"/>
      <c r="D44" s="386"/>
      <c r="E44" s="386"/>
      <c r="F44" s="460" t="str">
        <f>IF(OR(C44&lt;1,D44&lt;1)," ",C44/D44)</f>
        <v xml:space="preserve"> </v>
      </c>
      <c r="G44" s="467" t="str">
        <f>IF(OR(C44="",D44=""),"",IF(F44&lt;3,"DNQ",IF(F44&lt;5,IF('Customer Information'!$C$26="Yes",References!$BD$59,References!$BB$59),IF('Customer Information'!$C$26="Yes",References!$BE$59,References!$BC$59))))</f>
        <v/>
      </c>
      <c r="H44" s="461">
        <f>IF(E44="",0,IF(F44&lt;3,"DNQ",C44*G44))</f>
        <v>0</v>
      </c>
    </row>
    <row r="45" spans="2:9" s="121" customFormat="1" ht="20.25" customHeight="1" x14ac:dyDescent="0.35">
      <c r="C45" s="459"/>
      <c r="D45" s="386"/>
      <c r="E45" s="386"/>
      <c r="F45" s="460" t="str">
        <f>IF(OR(C45&lt;1,D45&lt;1)," ",C45/D45)</f>
        <v xml:space="preserve"> </v>
      </c>
      <c r="G45" s="467" t="str">
        <f>IF(OR(C45="",D45=""),"",IF(F45&lt;3,"DNQ",IF(F45&lt;5,IF('Customer Information'!$C$26="Yes",References!$BD$59,References!$BB$59),IF('Customer Information'!$C$26="Yes",References!$BE$59,References!$BC$59))))</f>
        <v/>
      </c>
      <c r="H45" s="461">
        <f t="shared" ref="H45:H47" si="2">IF(E45="",0,IF(F45&lt;3,"DNQ",C45*G45))</f>
        <v>0</v>
      </c>
    </row>
    <row r="46" spans="2:9" s="121" customFormat="1" ht="20.25" customHeight="1" x14ac:dyDescent="0.35">
      <c r="C46" s="459"/>
      <c r="D46" s="386"/>
      <c r="E46" s="386"/>
      <c r="F46" s="460" t="str">
        <f>IF(OR(C46&lt;1,D46&lt;1)," ",C46/D46)</f>
        <v xml:space="preserve"> </v>
      </c>
      <c r="G46" s="467" t="str">
        <f>IF(OR(C46="",D46=""),"",IF(F46&lt;3,"DNQ",IF(F46&lt;5,IF('Customer Information'!$C$26="Yes",References!$BD$59,References!$BB$59),IF('Customer Information'!$C$26="Yes",References!$BE$59,References!$BC$59))))</f>
        <v/>
      </c>
      <c r="H46" s="461">
        <f t="shared" si="2"/>
        <v>0</v>
      </c>
    </row>
    <row r="47" spans="2:9" s="121" customFormat="1" ht="20.25" customHeight="1" thickBot="1" x14ac:dyDescent="0.4">
      <c r="C47" s="462"/>
      <c r="D47" s="446"/>
      <c r="E47" s="446"/>
      <c r="F47" s="463" t="str">
        <f>IF(OR(C47&lt;1,D47&lt;1)," ",C47/D47)</f>
        <v xml:space="preserve"> </v>
      </c>
      <c r="G47" s="468" t="str">
        <f>IF(OR(C47="",D47=""),"",IF(F47&lt;3,"DNQ",IF(F47&lt;5,IF('Customer Information'!$C$26="Yes",References!$BD$59,References!$BB$59),IF('Customer Information'!$C$26="Yes",References!$BE$59,References!$BC$59))))</f>
        <v/>
      </c>
      <c r="H47" s="464">
        <f t="shared" si="2"/>
        <v>0</v>
      </c>
    </row>
    <row r="48" spans="2:9" s="121" customFormat="1" ht="18" customHeight="1" thickBot="1" x14ac:dyDescent="0.4">
      <c r="B48" s="120"/>
      <c r="C48" s="120"/>
      <c r="F48" s="205"/>
      <c r="G48" s="253" t="s">
        <v>33</v>
      </c>
      <c r="H48" s="466">
        <f>SUM(H44:H47)</f>
        <v>0</v>
      </c>
    </row>
    <row r="49" spans="2:8" s="121" customFormat="1" ht="18" customHeight="1" thickBot="1" x14ac:dyDescent="0.4">
      <c r="B49" s="362" t="s">
        <v>888</v>
      </c>
      <c r="C49" s="136"/>
      <c r="D49" s="136"/>
      <c r="E49" s="136"/>
      <c r="F49" s="136"/>
      <c r="G49" s="143" t="s">
        <v>1481</v>
      </c>
      <c r="H49" s="488"/>
    </row>
    <row r="50" spans="2:8" s="121" customFormat="1" ht="30.65" customHeight="1" x14ac:dyDescent="0.35">
      <c r="B50" s="118"/>
      <c r="C50" s="552" t="s">
        <v>889</v>
      </c>
      <c r="D50" s="552"/>
      <c r="E50" s="552"/>
      <c r="F50" s="552"/>
      <c r="G50" s="552"/>
      <c r="H50" s="149"/>
    </row>
    <row r="51" spans="2:8" s="121" customFormat="1" ht="6.65" customHeight="1" x14ac:dyDescent="0.35">
      <c r="B51" s="118"/>
      <c r="C51" s="254"/>
      <c r="D51" s="254"/>
      <c r="E51" s="254"/>
      <c r="F51" s="254"/>
      <c r="G51" s="254"/>
      <c r="H51" s="149"/>
    </row>
    <row r="52" spans="2:8" s="121" customFormat="1" ht="18" customHeight="1" thickBot="1" x14ac:dyDescent="0.4">
      <c r="B52" s="120"/>
      <c r="C52" s="539" t="s">
        <v>805</v>
      </c>
      <c r="D52" s="539"/>
      <c r="E52" s="539"/>
      <c r="F52" s="539"/>
      <c r="G52" s="539"/>
      <c r="H52" s="539"/>
    </row>
    <row r="53" spans="2:8" s="121" customFormat="1" ht="18" customHeight="1" x14ac:dyDescent="0.35">
      <c r="B53" s="120"/>
      <c r="C53" s="458" t="s">
        <v>398</v>
      </c>
      <c r="D53" s="542" t="s">
        <v>44</v>
      </c>
      <c r="E53" s="543"/>
      <c r="F53" s="451" t="s">
        <v>945</v>
      </c>
      <c r="G53" s="449" t="s">
        <v>810</v>
      </c>
      <c r="H53" s="452" t="s">
        <v>34</v>
      </c>
    </row>
    <row r="54" spans="2:8" s="121" customFormat="1" ht="18" customHeight="1" x14ac:dyDescent="0.35">
      <c r="B54" s="120"/>
      <c r="C54" s="459"/>
      <c r="D54" s="540"/>
      <c r="E54" s="541"/>
      <c r="F54" s="386"/>
      <c r="G54" s="469">
        <f>IF('Customer Information'!$C$26="Yes",References!$BC$60,References!$BB$60)</f>
        <v>170</v>
      </c>
      <c r="H54" s="461">
        <f>IF(F54="",0,D54*G54)</f>
        <v>0</v>
      </c>
    </row>
    <row r="55" spans="2:8" s="121" customFormat="1" ht="18" customHeight="1" x14ac:dyDescent="0.35">
      <c r="B55" s="120"/>
      <c r="C55" s="459"/>
      <c r="D55" s="540"/>
      <c r="E55" s="541"/>
      <c r="F55" s="386"/>
      <c r="G55" s="469">
        <f>IF('Customer Information'!$C$26="Yes",References!$BC$60,References!$BB$60)</f>
        <v>170</v>
      </c>
      <c r="H55" s="461">
        <f t="shared" ref="H55:H56" si="3">IF(F55="",0,D55*G55)</f>
        <v>0</v>
      </c>
    </row>
    <row r="56" spans="2:8" s="121" customFormat="1" ht="18" customHeight="1" thickBot="1" x14ac:dyDescent="0.4">
      <c r="B56" s="120"/>
      <c r="C56" s="462"/>
      <c r="D56" s="546"/>
      <c r="E56" s="547"/>
      <c r="F56" s="446"/>
      <c r="G56" s="470">
        <f>IF('Customer Information'!$C$26="Yes",References!$BC$60,References!$BB$60)</f>
        <v>170</v>
      </c>
      <c r="H56" s="464">
        <f t="shared" si="3"/>
        <v>0</v>
      </c>
    </row>
    <row r="57" spans="2:8" s="121" customFormat="1" ht="18" customHeight="1" thickBot="1" x14ac:dyDescent="0.4">
      <c r="B57" s="120"/>
      <c r="C57" s="120"/>
      <c r="F57" s="205"/>
      <c r="G57" s="252" t="s">
        <v>807</v>
      </c>
      <c r="H57" s="466">
        <f>SUM(H54:H56)</f>
        <v>0</v>
      </c>
    </row>
    <row r="58" spans="2:8" s="121" customFormat="1" ht="15" customHeight="1" thickBot="1" x14ac:dyDescent="0.4">
      <c r="B58" s="362" t="s">
        <v>825</v>
      </c>
      <c r="C58" s="136"/>
      <c r="D58" s="136"/>
      <c r="E58" s="136"/>
      <c r="F58" s="136"/>
      <c r="G58" s="143" t="s">
        <v>1482</v>
      </c>
      <c r="H58" s="488"/>
    </row>
    <row r="59" spans="2:8" s="121" customFormat="1" ht="30" customHeight="1" x14ac:dyDescent="0.35">
      <c r="B59" s="118"/>
      <c r="C59" s="552" t="s">
        <v>893</v>
      </c>
      <c r="D59" s="552"/>
      <c r="E59" s="552"/>
      <c r="F59" s="552"/>
      <c r="G59" s="552"/>
      <c r="H59" s="149"/>
    </row>
    <row r="60" spans="2:8" s="121" customFormat="1" ht="6.65" customHeight="1" x14ac:dyDescent="0.35">
      <c r="B60" s="120"/>
      <c r="C60" s="120"/>
      <c r="F60" s="205"/>
      <c r="G60" s="252"/>
      <c r="H60" s="149"/>
    </row>
    <row r="61" spans="2:8" s="121" customFormat="1" ht="18" customHeight="1" thickBot="1" x14ac:dyDescent="0.4">
      <c r="B61" s="120"/>
      <c r="C61" s="539" t="s">
        <v>803</v>
      </c>
      <c r="D61" s="539"/>
      <c r="E61" s="539"/>
      <c r="F61" s="539"/>
      <c r="G61" s="539"/>
      <c r="H61" s="539"/>
    </row>
    <row r="62" spans="2:8" s="121" customFormat="1" ht="32.15" customHeight="1" x14ac:dyDescent="0.35">
      <c r="B62" s="120"/>
      <c r="C62" s="458" t="s">
        <v>398</v>
      </c>
      <c r="D62" s="451" t="s">
        <v>44</v>
      </c>
      <c r="E62" s="450" t="s">
        <v>1273</v>
      </c>
      <c r="F62" s="451" t="s">
        <v>813</v>
      </c>
      <c r="G62" s="451" t="s">
        <v>810</v>
      </c>
      <c r="H62" s="452" t="s">
        <v>34</v>
      </c>
    </row>
    <row r="63" spans="2:8" s="121" customFormat="1" ht="18" customHeight="1" x14ac:dyDescent="0.35">
      <c r="B63" s="120"/>
      <c r="C63" s="459"/>
      <c r="D63" s="386"/>
      <c r="E63" s="444"/>
      <c r="F63" s="386"/>
      <c r="G63" s="456">
        <f>IF('Customer Information'!$C$26="Yes",References!$BC$61,References!$BB$61)*1</f>
        <v>25</v>
      </c>
      <c r="H63" s="461">
        <f>IF(F63="",0,IF(F63="","DNQ",D63*G63))</f>
        <v>0</v>
      </c>
    </row>
    <row r="64" spans="2:8" s="121" customFormat="1" ht="18" customHeight="1" x14ac:dyDescent="0.35">
      <c r="B64" s="120"/>
      <c r="C64" s="459"/>
      <c r="D64" s="386"/>
      <c r="E64" s="444"/>
      <c r="F64" s="386"/>
      <c r="G64" s="456">
        <f>IF('Customer Information'!$C$26="Yes",References!$BC$61,References!$BB$61)*1</f>
        <v>25</v>
      </c>
      <c r="H64" s="461">
        <f t="shared" ref="H64:H65" si="4">IF(F64="",0,IF(F64="","DNQ",D64*G64))</f>
        <v>0</v>
      </c>
    </row>
    <row r="65" spans="2:9" s="121" customFormat="1" ht="18" customHeight="1" thickBot="1" x14ac:dyDescent="0.4">
      <c r="B65" s="120"/>
      <c r="C65" s="462"/>
      <c r="D65" s="446"/>
      <c r="E65" s="445"/>
      <c r="F65" s="446"/>
      <c r="G65" s="456">
        <f>IF('Customer Information'!$C$26="Yes",References!$BC$61,References!$BB$61)*1</f>
        <v>25</v>
      </c>
      <c r="H65" s="464">
        <f t="shared" si="4"/>
        <v>0</v>
      </c>
    </row>
    <row r="66" spans="2:9" s="121" customFormat="1" ht="24" customHeight="1" thickBot="1" x14ac:dyDescent="0.4">
      <c r="B66" s="120"/>
      <c r="C66" s="120"/>
      <c r="F66" s="205"/>
      <c r="G66" s="253" t="s">
        <v>808</v>
      </c>
      <c r="H66" s="466">
        <f>SUM(H63:H65)</f>
        <v>0</v>
      </c>
    </row>
    <row r="67" spans="2:9" s="121" customFormat="1" ht="26.25" customHeight="1" thickBot="1" x14ac:dyDescent="0.4">
      <c r="G67" s="253" t="s">
        <v>1483</v>
      </c>
      <c r="H67" s="488"/>
      <c r="I67" s="150"/>
    </row>
    <row r="68" spans="2:9" s="121" customFormat="1" ht="24" customHeight="1" thickBot="1" x14ac:dyDescent="0.4">
      <c r="G68" s="143"/>
      <c r="H68"/>
      <c r="I68" s="150"/>
    </row>
    <row r="69" spans="2:9" s="122" customFormat="1" ht="16" thickBot="1" x14ac:dyDescent="0.4">
      <c r="G69" s="151" t="s">
        <v>32</v>
      </c>
      <c r="H69" s="152">
        <f>H48+H37+H23+H57+H66</f>
        <v>0</v>
      </c>
    </row>
    <row r="70" spans="2:9" s="122" customFormat="1" ht="15.5" x14ac:dyDescent="0.35">
      <c r="G70" s="151"/>
      <c r="H70" s="255"/>
    </row>
    <row r="71" spans="2:9" x14ac:dyDescent="0.3"/>
    <row r="72" spans="2:9" x14ac:dyDescent="0.3">
      <c r="C72" s="44"/>
      <c r="D72" s="44"/>
      <c r="E72" s="44"/>
      <c r="F72" s="44"/>
      <c r="G72" s="44"/>
      <c r="H72" s="44"/>
      <c r="I72" s="44"/>
    </row>
    <row r="73" spans="2:9" x14ac:dyDescent="0.3">
      <c r="C73" s="63" t="s">
        <v>389</v>
      </c>
      <c r="D73" s="64" t="str">
        <f>Development!$B$5&amp;"_"&amp;Development!$B$3</f>
        <v>01.01.2025_1.0</v>
      </c>
      <c r="E73" s="64"/>
      <c r="H73" s="65" t="s">
        <v>390</v>
      </c>
      <c r="I73" s="153" t="str">
        <f>Development!$B$5</f>
        <v>01.01.2025</v>
      </c>
    </row>
    <row r="74" spans="2:9" x14ac:dyDescent="0.3"/>
    <row r="75" spans="2:9" x14ac:dyDescent="0.3"/>
    <row r="76" spans="2:9" x14ac:dyDescent="0.3"/>
    <row r="77" spans="2:9" x14ac:dyDescent="0.3"/>
    <row r="78" spans="2:9" x14ac:dyDescent="0.3"/>
    <row r="79" spans="2:9" x14ac:dyDescent="0.3"/>
    <row r="80" spans="2:9"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sheetData>
  <sheetProtection algorithmName="SHA-512" hashValue="HVN84ciQ/l6RrB+nSkxAkKKOAMpPPLTQBSma/Jix09ncsurqKomd0BMi8vck9w1D0xexEETavhJ5RmEzLmA0JQ==" saltValue="6xYt9BLDvQXmS9bV22oYZw==" spinCount="100000" sheet="1" objects="1" scenarios="1"/>
  <customSheetViews>
    <customSheetView guid="{413575D0-A88C-4EFD-A604-365F28B09173}" showGridLines="0" fitToPage="1" hiddenRows="1" hiddenColumns="1" state="hidden">
      <pageMargins left="0.2" right="0.2" top="0.75" bottom="0.75" header="0.3" footer="0.3"/>
      <pageSetup scale="79" orientation="portrait" r:id="rId1"/>
    </customSheetView>
  </customSheetViews>
  <mergeCells count="35">
    <mergeCell ref="B5:C5"/>
    <mergeCell ref="C39:G40"/>
    <mergeCell ref="C31:C33"/>
    <mergeCell ref="C34:C36"/>
    <mergeCell ref="B1:F1"/>
    <mergeCell ref="B3:I3"/>
    <mergeCell ref="C15:H15"/>
    <mergeCell ref="D33:E33"/>
    <mergeCell ref="D34:E34"/>
    <mergeCell ref="D21:E21"/>
    <mergeCell ref="D17:E17"/>
    <mergeCell ref="B4:J4"/>
    <mergeCell ref="D16:E16"/>
    <mergeCell ref="D22:E22"/>
    <mergeCell ref="D18:E18"/>
    <mergeCell ref="D19:E19"/>
    <mergeCell ref="D20:E20"/>
    <mergeCell ref="C12:I12"/>
    <mergeCell ref="C17:C19"/>
    <mergeCell ref="C20:C22"/>
    <mergeCell ref="C59:G59"/>
    <mergeCell ref="C61:H61"/>
    <mergeCell ref="D54:E54"/>
    <mergeCell ref="D53:E53"/>
    <mergeCell ref="C29:H29"/>
    <mergeCell ref="D56:E56"/>
    <mergeCell ref="D55:E55"/>
    <mergeCell ref="C42:H42"/>
    <mergeCell ref="D30:E30"/>
    <mergeCell ref="D36:E36"/>
    <mergeCell ref="D31:E31"/>
    <mergeCell ref="D32:E32"/>
    <mergeCell ref="D35:E35"/>
    <mergeCell ref="C50:G50"/>
    <mergeCell ref="C52:H52"/>
  </mergeCells>
  <conditionalFormatting sqref="C44:H47">
    <cfRule type="expression" dxfId="9" priority="22" stopIfTrue="1">
      <formula>$H44="DNQ"</formula>
    </cfRule>
  </conditionalFormatting>
  <conditionalFormatting sqref="D17:D22">
    <cfRule type="expression" dxfId="8" priority="11" stopIfTrue="1">
      <formula>$H17="DNQ"</formula>
    </cfRule>
  </conditionalFormatting>
  <conditionalFormatting sqref="D31:D36">
    <cfRule type="expression" dxfId="7" priority="12" stopIfTrue="1">
      <formula>$H31="DNQ"</formula>
    </cfRule>
  </conditionalFormatting>
  <conditionalFormatting sqref="F17:H22 F31:H36">
    <cfRule type="expression" dxfId="6" priority="21" stopIfTrue="1">
      <formula>$H17="DNQ"</formula>
    </cfRule>
  </conditionalFormatting>
  <dataValidations count="5">
    <dataValidation type="whole" operator="greaterThanOrEqual" allowBlank="1" showInputMessage="1" showErrorMessage="1" errorTitle="STOP" error="Entry must be a numerical value" sqref="E32:E36 C44:E47 D31:D36 F31:F36 D17:D22 F17:F22 E18:E22 D63:D65" xr:uid="{00000000-0002-0000-0E00-000000000000}">
      <formula1>1</formula1>
    </dataValidation>
    <dataValidation type="whole" operator="lessThanOrEqual" allowBlank="1" showErrorMessage="1" errorTitle="STOP" error="Customers are only eligible for 3 no-loss condensate drains per air compressor." sqref="D54:E56" xr:uid="{00000000-0002-0000-0E00-000001000000}">
      <formula1>3</formula1>
    </dataValidation>
    <dataValidation type="decimal" allowBlank="1" showInputMessage="1" showErrorMessage="1" sqref="F54:F56" xr:uid="{FFD47A07-1707-4AD9-B8BD-A7997D76BE1E}">
      <formula1>0</formula1>
      <formula2>100000</formula2>
    </dataValidation>
    <dataValidation type="whole" allowBlank="1" showErrorMessage="1" errorTitle="Does Not Qualify" error="Installed nozzle flow rate must be 13 CFM or lower" sqref="F63:F65" xr:uid="{FA4538ED-FD3C-4055-9A39-90529EF4F069}">
      <formula1>0</formula1>
      <formula2>13</formula2>
    </dataValidation>
    <dataValidation type="list" allowBlank="1" showInputMessage="1" showErrorMessage="1" sqref="C54:C56 C63:C65" xr:uid="{00000000-0002-0000-0E00-000003000000}">
      <formula1>Air_Compressor_Types</formula1>
    </dataValidation>
  </dataValidations>
  <pageMargins left="0.2" right="0.2" top="0.75" bottom="0.75" header="0.3" footer="0.3"/>
  <pageSetup scale="54"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142C41"/>
    <pageSetUpPr fitToPage="1"/>
  </sheetPr>
  <dimension ref="A1:XFC94"/>
  <sheetViews>
    <sheetView showGridLines="0" zoomScaleNormal="100" workbookViewId="0"/>
  </sheetViews>
  <sheetFormatPr defaultColWidth="0" defaultRowHeight="14" zeroHeight="1" x14ac:dyDescent="0.3"/>
  <cols>
    <col min="1" max="1" width="3.54296875" style="40" customWidth="1"/>
    <col min="2" max="3" width="13.81640625" style="40" customWidth="1"/>
    <col min="4" max="4" width="18.453125" style="40" customWidth="1"/>
    <col min="5" max="5" width="17.453125" style="40" bestFit="1" customWidth="1"/>
    <col min="6" max="6" width="3.26953125" style="40" customWidth="1"/>
    <col min="7" max="7" width="19.26953125" style="40" customWidth="1"/>
    <col min="8" max="8" width="14.7265625" style="40" customWidth="1"/>
    <col min="9" max="9" width="21.54296875" style="40" hidden="1" customWidth="1"/>
    <col min="10" max="10" width="27.1796875" style="40" hidden="1" customWidth="1"/>
    <col min="11" max="11" width="18.54296875" style="40" hidden="1" customWidth="1"/>
    <col min="12" max="12" width="4.1796875" style="40" customWidth="1"/>
    <col min="13" max="13" width="15.54296875" style="40" customWidth="1"/>
    <col min="14" max="15" width="5.7265625" style="40" customWidth="1"/>
    <col min="16" max="16" width="16.54296875" style="40" customWidth="1"/>
    <col min="17" max="17" width="0.1796875" style="40" customWidth="1"/>
    <col min="18" max="18" width="8.81640625" style="40" customWidth="1"/>
    <col min="19" max="20" width="8.7265625" style="40" hidden="1" customWidth="1"/>
    <col min="21" max="255" width="8.81640625" style="40" hidden="1" customWidth="1"/>
    <col min="256" max="16381" width="0" style="40" hidden="1"/>
    <col min="16382" max="16382" width="2.453125" style="40" hidden="1" customWidth="1"/>
    <col min="16383" max="16383" width="4.81640625" style="40" hidden="1" customWidth="1"/>
    <col min="16384" max="16384" width="0.1796875" style="40" hidden="1" customWidth="1"/>
  </cols>
  <sheetData>
    <row r="1" spans="1:19" s="314" customFormat="1" ht="53.15" customHeight="1" x14ac:dyDescent="0.65">
      <c r="A1" s="377"/>
      <c r="B1" s="350" t="str">
        <f>Development!B4&amp;" "&amp;"Commercial Efficiency Program"</f>
        <v>2025 Commercial Efficiency Program</v>
      </c>
      <c r="C1" s="377"/>
      <c r="D1" s="377"/>
      <c r="E1" s="377"/>
      <c r="F1" s="377"/>
      <c r="G1" s="377"/>
      <c r="H1" s="377"/>
      <c r="I1" s="310"/>
      <c r="J1" s="310"/>
      <c r="K1" s="310"/>
      <c r="L1" s="378"/>
      <c r="M1" s="378"/>
      <c r="N1" s="378"/>
      <c r="O1" s="378"/>
      <c r="P1" s="378"/>
      <c r="Q1" s="378"/>
      <c r="R1" s="378"/>
    </row>
    <row r="2" spans="1:19" s="313" customFormat="1" ht="38.15" customHeight="1" thickBot="1" x14ac:dyDescent="0.55000000000000004">
      <c r="A2" s="351"/>
      <c r="B2" s="351" t="s">
        <v>951</v>
      </c>
      <c r="C2" s="351"/>
      <c r="D2" s="351"/>
      <c r="E2" s="351"/>
      <c r="F2" s="351"/>
      <c r="G2" s="351"/>
      <c r="H2" s="351"/>
      <c r="I2" s="284"/>
      <c r="J2" s="284"/>
      <c r="K2" s="284"/>
      <c r="L2" s="128"/>
      <c r="M2" s="128"/>
      <c r="N2" s="128"/>
      <c r="O2" s="128"/>
      <c r="P2" s="128"/>
      <c r="Q2" s="128"/>
      <c r="R2" s="128"/>
    </row>
    <row r="3" spans="1:19" s="35" customFormat="1" ht="66.75" customHeight="1" thickTop="1" x14ac:dyDescent="0.35">
      <c r="A3" s="315"/>
      <c r="B3" s="586" t="s">
        <v>1479</v>
      </c>
      <c r="C3" s="586"/>
      <c r="D3" s="586"/>
      <c r="E3" s="586"/>
      <c r="F3" s="586"/>
      <c r="G3" s="586"/>
      <c r="H3" s="586"/>
      <c r="I3" s="586"/>
      <c r="J3" s="586"/>
      <c r="K3" s="586"/>
      <c r="L3" s="586"/>
      <c r="M3" s="586"/>
      <c r="N3" s="586"/>
      <c r="O3" s="586"/>
      <c r="P3" s="586"/>
      <c r="Q3" s="315"/>
      <c r="R3" s="315"/>
    </row>
    <row r="4" spans="1:19" s="131" customFormat="1" ht="25" customHeight="1" x14ac:dyDescent="0.35">
      <c r="B4" s="380" t="s">
        <v>820</v>
      </c>
      <c r="C4" s="125"/>
      <c r="D4" s="125"/>
      <c r="E4" s="125"/>
      <c r="F4" s="125"/>
      <c r="G4" s="125"/>
      <c r="H4" s="125"/>
      <c r="I4" s="125"/>
      <c r="J4" s="125"/>
      <c r="K4" s="125"/>
      <c r="L4" s="125"/>
      <c r="M4" s="125"/>
      <c r="N4" s="125"/>
      <c r="O4" s="125"/>
      <c r="P4" s="125"/>
    </row>
    <row r="5" spans="1:19" s="131" customFormat="1" ht="39.65" customHeight="1" x14ac:dyDescent="0.35">
      <c r="B5" s="320"/>
      <c r="C5" s="379" t="s">
        <v>1258</v>
      </c>
      <c r="D5" s="379" t="s">
        <v>1259</v>
      </c>
      <c r="F5" s="125"/>
      <c r="G5" s="125"/>
      <c r="H5" s="132"/>
      <c r="I5" s="132"/>
      <c r="J5" s="132"/>
      <c r="K5" s="133"/>
      <c r="L5" s="133"/>
    </row>
    <row r="6" spans="1:19" ht="20" x14ac:dyDescent="0.3">
      <c r="E6" s="125"/>
      <c r="H6" s="117"/>
      <c r="I6" s="117"/>
      <c r="J6" s="117"/>
    </row>
    <row r="7" spans="1:19" s="47" customFormat="1" ht="25" customHeight="1" x14ac:dyDescent="0.3">
      <c r="B7" s="591" t="s">
        <v>954</v>
      </c>
      <c r="C7" s="591"/>
      <c r="D7" s="591"/>
      <c r="E7" s="591"/>
      <c r="F7" s="591"/>
      <c r="G7" s="591"/>
      <c r="H7" s="591"/>
      <c r="I7" s="591"/>
      <c r="J7" s="591"/>
      <c r="K7" s="591"/>
      <c r="L7" s="591"/>
      <c r="M7" s="591"/>
      <c r="N7" s="591"/>
      <c r="O7" s="591"/>
      <c r="P7" s="591"/>
    </row>
    <row r="8" spans="1:19" s="155" customFormat="1" ht="18.75" customHeight="1" x14ac:dyDescent="0.4">
      <c r="B8" s="245" t="s">
        <v>93</v>
      </c>
      <c r="C8" s="247" t="s">
        <v>140</v>
      </c>
      <c r="D8" s="107"/>
      <c r="E8" s="107"/>
      <c r="F8" s="107"/>
      <c r="G8" s="107"/>
      <c r="H8" s="107"/>
      <c r="I8" s="107"/>
      <c r="J8" s="107"/>
      <c r="K8" s="107"/>
      <c r="L8" s="107"/>
      <c r="M8" s="107"/>
      <c r="N8" s="107"/>
      <c r="O8" s="107"/>
      <c r="P8" s="156"/>
    </row>
    <row r="9" spans="1:19" s="155" customFormat="1" ht="18.75" customHeight="1" x14ac:dyDescent="0.4">
      <c r="B9" s="245" t="s">
        <v>93</v>
      </c>
      <c r="C9" s="247" t="s">
        <v>732</v>
      </c>
      <c r="D9" s="107"/>
      <c r="E9" s="107"/>
      <c r="F9" s="107"/>
      <c r="G9" s="107"/>
      <c r="H9" s="107"/>
      <c r="I9" s="107"/>
      <c r="J9" s="107"/>
      <c r="K9" s="107"/>
      <c r="L9" s="107"/>
      <c r="M9" s="107"/>
      <c r="N9" s="107"/>
      <c r="O9" s="107"/>
      <c r="P9" s="107"/>
    </row>
    <row r="10" spans="1:19" s="155" customFormat="1" ht="18.75" customHeight="1" x14ac:dyDescent="0.4">
      <c r="B10" s="245" t="s">
        <v>93</v>
      </c>
      <c r="C10" s="247" t="s">
        <v>731</v>
      </c>
      <c r="D10" s="107"/>
      <c r="E10" s="107"/>
      <c r="F10" s="107"/>
      <c r="G10" s="107"/>
      <c r="H10" s="107"/>
      <c r="I10" s="107"/>
      <c r="J10" s="107"/>
      <c r="K10" s="107"/>
      <c r="L10" s="107"/>
      <c r="M10" s="107"/>
      <c r="N10" s="107"/>
      <c r="O10" s="107"/>
      <c r="P10" s="107"/>
    </row>
    <row r="11" spans="1:19" s="155" customFormat="1" ht="18.75" customHeight="1" x14ac:dyDescent="0.4">
      <c r="B11" s="245" t="s">
        <v>93</v>
      </c>
      <c r="C11" s="247" t="s">
        <v>141</v>
      </c>
      <c r="D11" s="107"/>
      <c r="E11" s="107"/>
      <c r="F11" s="107"/>
      <c r="G11" s="107"/>
      <c r="H11" s="107"/>
      <c r="I11" s="107"/>
      <c r="J11" s="107"/>
      <c r="K11" s="107"/>
      <c r="L11" s="107"/>
      <c r="M11" s="107"/>
      <c r="N11" s="107"/>
      <c r="O11" s="107"/>
      <c r="P11" s="107"/>
    </row>
    <row r="12" spans="1:19" s="155" customFormat="1" ht="18.75" customHeight="1" x14ac:dyDescent="0.4">
      <c r="B12" s="245" t="s">
        <v>93</v>
      </c>
      <c r="C12" s="247" t="s">
        <v>733</v>
      </c>
      <c r="D12" s="107"/>
      <c r="E12" s="107"/>
      <c r="F12" s="107"/>
      <c r="G12" s="107"/>
      <c r="H12" s="107"/>
      <c r="I12" s="107"/>
      <c r="J12" s="107"/>
      <c r="K12" s="107"/>
      <c r="L12" s="107"/>
      <c r="M12" s="107"/>
      <c r="N12" s="107"/>
      <c r="O12" s="107"/>
      <c r="P12" s="107"/>
    </row>
    <row r="13" spans="1:19" s="155" customFormat="1" ht="18.75" customHeight="1" x14ac:dyDescent="0.4">
      <c r="B13" s="245" t="s">
        <v>93</v>
      </c>
      <c r="C13" s="247" t="s">
        <v>734</v>
      </c>
      <c r="D13" s="107"/>
      <c r="E13" s="107"/>
      <c r="F13" s="107"/>
      <c r="G13" s="107"/>
      <c r="H13" s="107"/>
      <c r="I13" s="107"/>
      <c r="J13" s="107"/>
      <c r="K13" s="107"/>
      <c r="L13" s="107"/>
      <c r="M13" s="107"/>
      <c r="N13" s="107"/>
      <c r="O13" s="107"/>
      <c r="P13" s="107"/>
    </row>
    <row r="14" spans="1:19" ht="18.75" customHeight="1" x14ac:dyDescent="0.4">
      <c r="B14" s="246" t="s">
        <v>93</v>
      </c>
      <c r="C14" s="248" t="s">
        <v>753</v>
      </c>
    </row>
    <row r="15" spans="1:19" x14ac:dyDescent="0.3"/>
    <row r="16" spans="1:19" s="57" customFormat="1" ht="28" customHeight="1" x14ac:dyDescent="0.35">
      <c r="C16" s="381" t="s">
        <v>57</v>
      </c>
      <c r="D16" s="589" t="s">
        <v>58</v>
      </c>
      <c r="E16" s="590"/>
      <c r="F16"/>
      <c r="G16" s="381" t="s">
        <v>59</v>
      </c>
      <c r="H16" s="381" t="s">
        <v>60</v>
      </c>
      <c r="I16"/>
      <c r="J16"/>
      <c r="K16"/>
      <c r="L16"/>
      <c r="M16" s="585" t="s">
        <v>685</v>
      </c>
      <c r="N16" s="585"/>
      <c r="O16" s="585" t="s">
        <v>61</v>
      </c>
      <c r="P16" s="585"/>
      <c r="R16" s="157"/>
      <c r="S16" s="157"/>
    </row>
    <row r="17" spans="2:19" s="57" customFormat="1" ht="15" customHeight="1" x14ac:dyDescent="0.35">
      <c r="C17" s="158" t="s">
        <v>62</v>
      </c>
      <c r="D17" s="587" t="s">
        <v>63</v>
      </c>
      <c r="E17" s="588"/>
      <c r="F17"/>
      <c r="G17" s="158" t="s">
        <v>64</v>
      </c>
      <c r="H17" s="158" t="s">
        <v>65</v>
      </c>
      <c r="I17"/>
      <c r="J17"/>
      <c r="K17"/>
      <c r="L17"/>
      <c r="M17" s="593" t="s">
        <v>686</v>
      </c>
      <c r="N17" s="593"/>
      <c r="O17" s="594" t="str">
        <f>IF('Customer Information'!C26="Yes","$"&amp;References!$P$12&amp;"/HP","$"&amp;References!$O$12&amp;"/HP")</f>
        <v>$100/HP</v>
      </c>
      <c r="P17" s="594"/>
      <c r="R17" s="159"/>
      <c r="S17" s="160"/>
    </row>
    <row r="18" spans="2:19" s="57" customFormat="1" ht="14.5" customHeight="1" x14ac:dyDescent="0.35">
      <c r="C18" s="158" t="s">
        <v>66</v>
      </c>
      <c r="D18" s="587" t="s">
        <v>67</v>
      </c>
      <c r="E18" s="588"/>
      <c r="F18"/>
      <c r="G18" s="158" t="s">
        <v>68</v>
      </c>
      <c r="H18" s="158" t="s">
        <v>69</v>
      </c>
      <c r="I18"/>
      <c r="J18"/>
      <c r="K18"/>
      <c r="L18"/>
      <c r="M18"/>
      <c r="N18"/>
      <c r="O18"/>
      <c r="R18" s="159"/>
      <c r="S18" s="160"/>
    </row>
    <row r="19" spans="2:19" s="57" customFormat="1" ht="15" customHeight="1" x14ac:dyDescent="0.35">
      <c r="C19" s="158" t="s">
        <v>70</v>
      </c>
      <c r="D19" s="587" t="s">
        <v>71</v>
      </c>
      <c r="E19" s="588"/>
      <c r="F19"/>
      <c r="G19" s="158" t="s">
        <v>72</v>
      </c>
      <c r="H19" s="158" t="s">
        <v>73</v>
      </c>
      <c r="I19"/>
      <c r="J19"/>
      <c r="K19"/>
      <c r="L19"/>
      <c r="M19"/>
      <c r="N19"/>
      <c r="O19"/>
      <c r="R19" s="159"/>
      <c r="S19" s="160"/>
    </row>
    <row r="20" spans="2:19" s="57" customFormat="1" ht="14.5" customHeight="1" x14ac:dyDescent="0.35">
      <c r="C20" s="158" t="s">
        <v>76</v>
      </c>
      <c r="D20" s="587" t="s">
        <v>77</v>
      </c>
      <c r="E20" s="588"/>
      <c r="F20"/>
      <c r="G20" s="158" t="s">
        <v>74</v>
      </c>
      <c r="H20" s="158" t="s">
        <v>75</v>
      </c>
      <c r="I20"/>
      <c r="J20"/>
      <c r="K20"/>
      <c r="L20"/>
      <c r="M20"/>
      <c r="N20"/>
      <c r="O20"/>
      <c r="R20" s="159"/>
      <c r="S20" s="160"/>
    </row>
    <row r="21" spans="2:19" s="57" customFormat="1" ht="14.5" customHeight="1" x14ac:dyDescent="0.35">
      <c r="C21" s="158" t="s">
        <v>78</v>
      </c>
      <c r="D21" s="587" t="s">
        <v>79</v>
      </c>
      <c r="E21" s="588"/>
      <c r="F21"/>
      <c r="G21"/>
      <c r="H21"/>
      <c r="I21"/>
      <c r="J21"/>
      <c r="K21"/>
      <c r="L21"/>
      <c r="M21"/>
      <c r="N21"/>
      <c r="O21"/>
      <c r="R21" s="159"/>
      <c r="S21" s="160"/>
    </row>
    <row r="22" spans="2:19" s="57" customFormat="1" ht="14.5" customHeight="1" x14ac:dyDescent="0.35">
      <c r="C22" s="158" t="s">
        <v>80</v>
      </c>
      <c r="D22" s="587" t="s">
        <v>81</v>
      </c>
      <c r="E22" s="588"/>
      <c r="F22"/>
      <c r="G22"/>
      <c r="H22"/>
      <c r="I22"/>
      <c r="J22"/>
      <c r="K22"/>
      <c r="L22"/>
      <c r="M22"/>
      <c r="N22"/>
      <c r="O22"/>
      <c r="R22" s="159"/>
      <c r="S22" s="160"/>
    </row>
    <row r="23" spans="2:19" s="57" customFormat="1" ht="14.5" customHeight="1" thickBot="1" x14ac:dyDescent="0.4">
      <c r="C23" s="158" t="s">
        <v>679</v>
      </c>
      <c r="D23" s="587" t="s">
        <v>683</v>
      </c>
      <c r="E23" s="588"/>
      <c r="F23"/>
      <c r="G23"/>
      <c r="H23"/>
      <c r="I23"/>
      <c r="J23"/>
      <c r="K23"/>
      <c r="L23"/>
      <c r="M23"/>
      <c r="N23"/>
      <c r="O23"/>
    </row>
    <row r="24" spans="2:19" s="57" customFormat="1" ht="15" customHeight="1" x14ac:dyDescent="0.35">
      <c r="C24" s="158" t="s">
        <v>680</v>
      </c>
      <c r="D24" s="587" t="s">
        <v>751</v>
      </c>
      <c r="E24" s="588"/>
      <c r="F24"/>
      <c r="G24"/>
      <c r="H24"/>
      <c r="I24"/>
      <c r="J24"/>
      <c r="K24"/>
      <c r="L24"/>
      <c r="M24" s="601" t="s">
        <v>1484</v>
      </c>
      <c r="N24" s="602"/>
      <c r="O24" s="602"/>
      <c r="P24" s="603"/>
    </row>
    <row r="25" spans="2:19" s="57" customFormat="1" ht="15" customHeight="1" thickBot="1" x14ac:dyDescent="0.4">
      <c r="C25" s="158" t="s">
        <v>681</v>
      </c>
      <c r="D25" s="587" t="s">
        <v>752</v>
      </c>
      <c r="E25" s="588"/>
      <c r="F25"/>
      <c r="G25"/>
      <c r="H25"/>
      <c r="I25"/>
      <c r="J25"/>
      <c r="K25"/>
      <c r="L25"/>
      <c r="M25" s="604"/>
      <c r="N25" s="605"/>
      <c r="O25" s="605"/>
      <c r="P25" s="606"/>
    </row>
    <row r="26" spans="2:19" s="57" customFormat="1" ht="15" customHeight="1" x14ac:dyDescent="0.35">
      <c r="C26" s="158" t="s">
        <v>682</v>
      </c>
      <c r="D26" s="587" t="s">
        <v>684</v>
      </c>
      <c r="E26" s="588"/>
      <c r="F26"/>
      <c r="G26"/>
      <c r="H26"/>
      <c r="I26"/>
      <c r="J26"/>
      <c r="K26"/>
      <c r="L26"/>
      <c r="M26"/>
      <c r="N26"/>
      <c r="O26"/>
    </row>
    <row r="27" spans="2:19" s="57" customFormat="1" ht="15.5" x14ac:dyDescent="0.3">
      <c r="B27" s="161" t="str">
        <f>IF(References!K20="Select…","Please Select Project Type on Customer Information Tab","")</f>
        <v/>
      </c>
      <c r="D27" s="159"/>
      <c r="E27" s="159"/>
      <c r="F27" s="159"/>
      <c r="H27" s="159"/>
      <c r="I27" s="159"/>
      <c r="J27" s="159"/>
      <c r="K27" s="159"/>
      <c r="L27" s="159"/>
      <c r="N27" s="159"/>
      <c r="O27" s="162"/>
    </row>
    <row r="28" spans="2:19" s="57" customFormat="1" ht="20" x14ac:dyDescent="0.3">
      <c r="B28" s="136" t="s">
        <v>1260</v>
      </c>
      <c r="D28" s="159"/>
      <c r="E28" s="159"/>
      <c r="F28" s="159"/>
      <c r="H28" s="159"/>
      <c r="I28" s="159"/>
      <c r="J28" s="159"/>
      <c r="K28" s="159"/>
      <c r="L28" s="159"/>
      <c r="N28" s="159"/>
      <c r="O28" s="163"/>
      <c r="P28" s="164" t="str">
        <f>IF(References!L23="","Please Select Building Type on Customer Information Tab","")</f>
        <v>Please Select Building Type on Customer Information Tab</v>
      </c>
    </row>
    <row r="29" spans="2:19" ht="30.65" customHeight="1" x14ac:dyDescent="0.3">
      <c r="B29" s="381" t="s">
        <v>82</v>
      </c>
      <c r="C29" s="381" t="s">
        <v>373</v>
      </c>
      <c r="D29" s="381" t="s">
        <v>83</v>
      </c>
      <c r="E29" s="381" t="s">
        <v>57</v>
      </c>
      <c r="F29" s="599" t="s">
        <v>84</v>
      </c>
      <c r="G29" s="600"/>
      <c r="H29" s="381" t="s">
        <v>59</v>
      </c>
      <c r="I29" s="381"/>
      <c r="J29" s="381"/>
      <c r="K29" s="381"/>
      <c r="L29" s="589" t="s">
        <v>60</v>
      </c>
      <c r="M29" s="590"/>
      <c r="N29" s="585" t="s">
        <v>642</v>
      </c>
      <c r="O29" s="585"/>
      <c r="P29" s="585" t="s">
        <v>86</v>
      </c>
      <c r="Q29" s="585"/>
    </row>
    <row r="30" spans="2:19" ht="25" customHeight="1" x14ac:dyDescent="0.3">
      <c r="B30" s="385"/>
      <c r="C30" s="385"/>
      <c r="D30" s="250"/>
      <c r="E30" s="250"/>
      <c r="F30" s="597" t="str">
        <f>IF(E30="","",INDEX($D$17:$D$26,MATCH(E30,$C$17:$C$26,0)))</f>
        <v/>
      </c>
      <c r="G30" s="597"/>
      <c r="H30" s="250"/>
      <c r="I30" s="165" t="str">
        <f>E30&amp;" "&amp;H30</f>
        <v xml:space="preserve"> </v>
      </c>
      <c r="J30" s="166" t="e">
        <f>INDEX(References!$P$35:$P$59,MATCH('VFD Motors'!I30,References!$L$35:$L$59,0))</f>
        <v>#N/A</v>
      </c>
      <c r="K30" s="166" t="str">
        <f>IF(F30="","",IF(RIGHT(F30,3)="Fan","Fan","Pump"))</f>
        <v/>
      </c>
      <c r="L30" s="595" t="str">
        <f>IF(H30="","",(LOOKUP(H30,G$17:G$20,H$17:H$20)))</f>
        <v/>
      </c>
      <c r="M30" s="596"/>
      <c r="N30" s="598"/>
      <c r="O30" s="598"/>
      <c r="P30" s="592">
        <f>IF(N30="","0",IF('Customer Information'!$C$26="Yes",(INDEX(References!$BA$3:$BN$29,MATCH('VFD Motors'!I30,References!$BA$3:$BA$29,0),14)),IF('Customer Information'!$C$26="No",(INDEX(References!$BA$3:$BM$29,MATCH('VFD Motors'!I30,References!$BA$3:$BA$29,0),13)))))*D30</f>
        <v>0</v>
      </c>
      <c r="Q30" s="592"/>
    </row>
    <row r="31" spans="2:19" ht="25" customHeight="1" x14ac:dyDescent="0.3">
      <c r="B31" s="385"/>
      <c r="C31" s="385"/>
      <c r="D31" s="250"/>
      <c r="E31" s="250"/>
      <c r="F31" s="597" t="str">
        <f>IF(E31="","",INDEX($D$17:$D$26,MATCH(E31,$C$17:$C$26,0)))</f>
        <v/>
      </c>
      <c r="G31" s="597"/>
      <c r="H31" s="250"/>
      <c r="I31" s="165" t="str">
        <f>E31&amp;" "&amp;H31</f>
        <v xml:space="preserve"> </v>
      </c>
      <c r="J31" s="166" t="e">
        <f>INDEX(References!$P$35:$P$59,MATCH('VFD Motors'!I31,References!$L$35:$L$59,0))</f>
        <v>#N/A</v>
      </c>
      <c r="K31" s="166" t="str">
        <f t="shared" ref="K31:K43" si="0">IF(F31="","",IF(RIGHT(F31,3)="Fan","Fan","Pump"))</f>
        <v/>
      </c>
      <c r="L31" s="595" t="str">
        <f t="shared" ref="L31:L43" si="1">IF(H31="","",(LOOKUP(H31,G$17:G$20,H$17:H$20)))</f>
        <v/>
      </c>
      <c r="M31" s="596"/>
      <c r="N31" s="598"/>
      <c r="O31" s="598"/>
      <c r="P31" s="592">
        <f>IF(N31="","0",IF('Customer Information'!$C$26="Yes",(INDEX(References!$BA$3:$BN$29,MATCH('VFD Motors'!I31,References!$BA$3:$BA$29,0),14)),IF('Customer Information'!$C$26="No",(INDEX(References!$BA$3:$BM$29,MATCH('VFD Motors'!I31,References!$BA$3:$BA$29,0),13)))))*D31</f>
        <v>0</v>
      </c>
      <c r="Q31" s="592"/>
    </row>
    <row r="32" spans="2:19" ht="25" customHeight="1" x14ac:dyDescent="0.3">
      <c r="B32" s="385"/>
      <c r="C32" s="385"/>
      <c r="D32" s="250"/>
      <c r="E32" s="250"/>
      <c r="F32" s="597" t="str">
        <f t="shared" ref="F32:F43" si="2">IF(E32="","",INDEX($D$17:$D$26,MATCH(E32,$C$17:$C$26,0)))</f>
        <v/>
      </c>
      <c r="G32" s="597"/>
      <c r="H32" s="250"/>
      <c r="I32" s="165" t="str">
        <f t="shared" ref="I32:I43" si="3">E32&amp;" "&amp;H32</f>
        <v xml:space="preserve"> </v>
      </c>
      <c r="J32" s="166" t="e">
        <f>INDEX(References!$P$35:$P$59,MATCH('VFD Motors'!I32,References!$L$35:$L$59,0))</f>
        <v>#N/A</v>
      </c>
      <c r="K32" s="166" t="str">
        <f t="shared" si="0"/>
        <v/>
      </c>
      <c r="L32" s="595" t="str">
        <f t="shared" si="1"/>
        <v/>
      </c>
      <c r="M32" s="596"/>
      <c r="N32" s="598"/>
      <c r="O32" s="598"/>
      <c r="P32" s="592">
        <f>IF(N32="","0",IF('Customer Information'!$C$26="Yes",(INDEX(References!$BA$3:$BN$29,MATCH('VFD Motors'!I32,References!$BA$3:$BA$29,0),14)),IF('Customer Information'!$C$26="No",(INDEX(References!$BA$3:$BM$29,MATCH('VFD Motors'!I32,References!$BA$3:$BA$29,0),13)))))*D32</f>
        <v>0</v>
      </c>
      <c r="Q32" s="592"/>
    </row>
    <row r="33" spans="2:17" ht="25" customHeight="1" x14ac:dyDescent="0.3">
      <c r="B33" s="385"/>
      <c r="C33" s="385"/>
      <c r="D33" s="250"/>
      <c r="E33" s="250"/>
      <c r="F33" s="597" t="str">
        <f t="shared" si="2"/>
        <v/>
      </c>
      <c r="G33" s="597"/>
      <c r="H33" s="250"/>
      <c r="I33" s="165" t="str">
        <f t="shared" si="3"/>
        <v xml:space="preserve"> </v>
      </c>
      <c r="J33" s="166" t="e">
        <f>INDEX(References!$P$35:$P$59,MATCH('VFD Motors'!I33,References!$L$35:$L$59,0))</f>
        <v>#N/A</v>
      </c>
      <c r="K33" s="166" t="str">
        <f t="shared" si="0"/>
        <v/>
      </c>
      <c r="L33" s="595" t="str">
        <f t="shared" si="1"/>
        <v/>
      </c>
      <c r="M33" s="596"/>
      <c r="N33" s="598"/>
      <c r="O33" s="598"/>
      <c r="P33" s="592">
        <f>IF(N33="","0",IF('Customer Information'!$C$26="Yes",(INDEX(References!$BA$3:$BN$29,MATCH('VFD Motors'!I33,References!$BA$3:$BA$29,0),14)),IF('Customer Information'!$C$26="No",(INDEX(References!$BA$3:$BM$29,MATCH('VFD Motors'!I33,References!$BA$3:$BA$29,0),13)))))*D33</f>
        <v>0</v>
      </c>
      <c r="Q33" s="592"/>
    </row>
    <row r="34" spans="2:17" ht="25" customHeight="1" x14ac:dyDescent="0.3">
      <c r="B34" s="385"/>
      <c r="C34" s="385"/>
      <c r="D34" s="250"/>
      <c r="E34" s="250"/>
      <c r="F34" s="597" t="str">
        <f t="shared" si="2"/>
        <v/>
      </c>
      <c r="G34" s="597"/>
      <c r="H34" s="250"/>
      <c r="I34" s="165" t="str">
        <f t="shared" si="3"/>
        <v xml:space="preserve"> </v>
      </c>
      <c r="J34" s="166" t="e">
        <f>INDEX(References!$P$35:$P$59,MATCH('VFD Motors'!I34,References!$L$35:$L$59,0))</f>
        <v>#N/A</v>
      </c>
      <c r="K34" s="166" t="str">
        <f t="shared" si="0"/>
        <v/>
      </c>
      <c r="L34" s="595" t="str">
        <f t="shared" si="1"/>
        <v/>
      </c>
      <c r="M34" s="596"/>
      <c r="N34" s="598"/>
      <c r="O34" s="598"/>
      <c r="P34" s="592">
        <f>IF(N34="","0",IF('Customer Information'!$C$26="Yes",(INDEX(References!$BA$3:$BN$29,MATCH('VFD Motors'!I34,References!$BA$3:$BA$29,0),14)),IF('Customer Information'!$C$26="No",(INDEX(References!$BA$3:$BM$29,MATCH('VFD Motors'!I34,References!$BA$3:$BA$29,0),13)))))*D34</f>
        <v>0</v>
      </c>
      <c r="Q34" s="592"/>
    </row>
    <row r="35" spans="2:17" ht="25" customHeight="1" x14ac:dyDescent="0.3">
      <c r="B35" s="385"/>
      <c r="C35" s="385"/>
      <c r="D35" s="250"/>
      <c r="E35" s="250"/>
      <c r="F35" s="597" t="str">
        <f t="shared" si="2"/>
        <v/>
      </c>
      <c r="G35" s="597"/>
      <c r="H35" s="250"/>
      <c r="I35" s="165" t="str">
        <f t="shared" si="3"/>
        <v xml:space="preserve"> </v>
      </c>
      <c r="J35" s="166" t="e">
        <f>INDEX(References!$P$35:$P$59,MATCH('VFD Motors'!I35,References!$L$35:$L$59,0))</f>
        <v>#N/A</v>
      </c>
      <c r="K35" s="166" t="str">
        <f t="shared" si="0"/>
        <v/>
      </c>
      <c r="L35" s="595" t="str">
        <f t="shared" si="1"/>
        <v/>
      </c>
      <c r="M35" s="596"/>
      <c r="N35" s="598"/>
      <c r="O35" s="598"/>
      <c r="P35" s="592">
        <f>IF(N35="","0",IF('Customer Information'!$C$26="Yes",(INDEX(References!$BA$3:$BN$29,MATCH('VFD Motors'!I35,References!$BA$3:$BA$29,0),14)),IF('Customer Information'!$C$26="No",(INDEX(References!$BA$3:$BM$29,MATCH('VFD Motors'!I35,References!$BA$3:$BA$29,0),13)))))*D35</f>
        <v>0</v>
      </c>
      <c r="Q35" s="592"/>
    </row>
    <row r="36" spans="2:17" ht="25" customHeight="1" x14ac:dyDescent="0.3">
      <c r="B36" s="385"/>
      <c r="C36" s="385"/>
      <c r="D36" s="250"/>
      <c r="E36" s="250"/>
      <c r="F36" s="597" t="str">
        <f t="shared" si="2"/>
        <v/>
      </c>
      <c r="G36" s="597"/>
      <c r="H36" s="250"/>
      <c r="I36" s="165" t="str">
        <f t="shared" si="3"/>
        <v xml:space="preserve"> </v>
      </c>
      <c r="J36" s="166" t="e">
        <f>INDEX(References!$P$35:$P$59,MATCH('VFD Motors'!I36,References!$L$35:$L$59,0))</f>
        <v>#N/A</v>
      </c>
      <c r="K36" s="166" t="str">
        <f t="shared" si="0"/>
        <v/>
      </c>
      <c r="L36" s="595" t="str">
        <f t="shared" si="1"/>
        <v/>
      </c>
      <c r="M36" s="596"/>
      <c r="N36" s="598"/>
      <c r="O36" s="598"/>
      <c r="P36" s="592">
        <f>IF(N36="","0",IF('Customer Information'!$C$26="Yes",(INDEX(References!$BA$3:$BN$29,MATCH('VFD Motors'!I36,References!$BA$3:$BA$29,0),14)),IF('Customer Information'!$C$26="No",(INDEX(References!$BA$3:$BM$29,MATCH('VFD Motors'!I36,References!$BA$3:$BA$29,0),13)))))*D36</f>
        <v>0</v>
      </c>
      <c r="Q36" s="592"/>
    </row>
    <row r="37" spans="2:17" ht="25" customHeight="1" x14ac:dyDescent="0.3">
      <c r="B37" s="385"/>
      <c r="C37" s="385"/>
      <c r="D37" s="250"/>
      <c r="E37" s="250"/>
      <c r="F37" s="597" t="str">
        <f t="shared" si="2"/>
        <v/>
      </c>
      <c r="G37" s="597"/>
      <c r="H37" s="250"/>
      <c r="I37" s="165" t="str">
        <f t="shared" si="3"/>
        <v xml:space="preserve"> </v>
      </c>
      <c r="J37" s="166" t="e">
        <f>INDEX(References!$P$35:$P$59,MATCH('VFD Motors'!I37,References!$L$35:$L$59,0))</f>
        <v>#N/A</v>
      </c>
      <c r="K37" s="166" t="str">
        <f t="shared" si="0"/>
        <v/>
      </c>
      <c r="L37" s="595" t="str">
        <f t="shared" si="1"/>
        <v/>
      </c>
      <c r="M37" s="596"/>
      <c r="N37" s="598"/>
      <c r="O37" s="598"/>
      <c r="P37" s="592">
        <f>IF(N37="","0",IF('Customer Information'!$C$26="Yes",(INDEX(References!$BA$3:$BN$29,MATCH('VFD Motors'!I37,References!$BA$3:$BA$29,0),14)),IF('Customer Information'!$C$26="No",(INDEX(References!$BA$3:$BM$29,MATCH('VFD Motors'!I37,References!$BA$3:$BA$29,0),13)))))*D37</f>
        <v>0</v>
      </c>
      <c r="Q37" s="592"/>
    </row>
    <row r="38" spans="2:17" ht="25" customHeight="1" x14ac:dyDescent="0.3">
      <c r="B38" s="385"/>
      <c r="C38" s="385"/>
      <c r="D38" s="250"/>
      <c r="E38" s="250"/>
      <c r="F38" s="597" t="str">
        <f t="shared" si="2"/>
        <v/>
      </c>
      <c r="G38" s="597"/>
      <c r="H38" s="250"/>
      <c r="I38" s="165" t="str">
        <f t="shared" si="3"/>
        <v xml:space="preserve"> </v>
      </c>
      <c r="J38" s="166" t="e">
        <f>INDEX(References!$P$35:$P$59,MATCH('VFD Motors'!I38,References!$L$35:$L$59,0))</f>
        <v>#N/A</v>
      </c>
      <c r="K38" s="166" t="str">
        <f t="shared" si="0"/>
        <v/>
      </c>
      <c r="L38" s="595" t="str">
        <f t="shared" si="1"/>
        <v/>
      </c>
      <c r="M38" s="596"/>
      <c r="N38" s="598"/>
      <c r="O38" s="598"/>
      <c r="P38" s="592">
        <f>IF(N38="","0",IF('Customer Information'!$C$26="Yes",(INDEX(References!$BA$3:$BN$29,MATCH('VFD Motors'!I38,References!$BA$3:$BA$29,0),14)),IF('Customer Information'!$C$26="No",(INDEX(References!$BA$3:$BM$29,MATCH('VFD Motors'!I38,References!$BA$3:$BA$29,0),13)))))*D38</f>
        <v>0</v>
      </c>
      <c r="Q38" s="592"/>
    </row>
    <row r="39" spans="2:17" ht="25" customHeight="1" x14ac:dyDescent="0.3">
      <c r="B39" s="385"/>
      <c r="C39" s="385"/>
      <c r="D39" s="250"/>
      <c r="E39" s="250"/>
      <c r="F39" s="597" t="str">
        <f t="shared" si="2"/>
        <v/>
      </c>
      <c r="G39" s="597"/>
      <c r="H39" s="250"/>
      <c r="I39" s="165" t="str">
        <f t="shared" si="3"/>
        <v xml:space="preserve"> </v>
      </c>
      <c r="J39" s="166" t="e">
        <f>INDEX(References!$P$35:$P$59,MATCH('VFD Motors'!I39,References!$L$35:$L$59,0))</f>
        <v>#N/A</v>
      </c>
      <c r="K39" s="166" t="str">
        <f t="shared" si="0"/>
        <v/>
      </c>
      <c r="L39" s="595" t="str">
        <f t="shared" si="1"/>
        <v/>
      </c>
      <c r="M39" s="596"/>
      <c r="N39" s="598"/>
      <c r="O39" s="598"/>
      <c r="P39" s="592">
        <f>IF(N39="","0",IF('Customer Information'!$C$26="Yes",(INDEX(References!$BA$3:$BN$29,MATCH('VFD Motors'!I39,References!$BA$3:$BA$29,0),14)),IF('Customer Information'!$C$26="No",(INDEX(References!$BA$3:$BM$29,MATCH('VFD Motors'!I39,References!$BA$3:$BA$29,0),13)))))*D39</f>
        <v>0</v>
      </c>
      <c r="Q39" s="592"/>
    </row>
    <row r="40" spans="2:17" ht="25" customHeight="1" x14ac:dyDescent="0.3">
      <c r="B40" s="385"/>
      <c r="C40" s="385"/>
      <c r="D40" s="250"/>
      <c r="E40" s="250"/>
      <c r="F40" s="597" t="str">
        <f t="shared" si="2"/>
        <v/>
      </c>
      <c r="G40" s="597"/>
      <c r="H40" s="250"/>
      <c r="I40" s="165" t="str">
        <f t="shared" si="3"/>
        <v xml:space="preserve"> </v>
      </c>
      <c r="J40" s="166" t="e">
        <f>INDEX(References!$P$35:$P$59,MATCH('VFD Motors'!I40,References!$L$35:$L$59,0))</f>
        <v>#N/A</v>
      </c>
      <c r="K40" s="166" t="str">
        <f t="shared" si="0"/>
        <v/>
      </c>
      <c r="L40" s="595" t="str">
        <f t="shared" si="1"/>
        <v/>
      </c>
      <c r="M40" s="596"/>
      <c r="N40" s="598"/>
      <c r="O40" s="598"/>
      <c r="P40" s="592">
        <f>IF(N40="","0",IF('Customer Information'!$C$26="Yes",(INDEX(References!$BA$3:$BN$29,MATCH('VFD Motors'!I40,References!$BA$3:$BA$29,0),14)),IF('Customer Information'!$C$26="No",(INDEX(References!$BA$3:$BM$29,MATCH('VFD Motors'!I40,References!$BA$3:$BA$29,0),13)))))*D40</f>
        <v>0</v>
      </c>
      <c r="Q40" s="592"/>
    </row>
    <row r="41" spans="2:17" ht="25" customHeight="1" x14ac:dyDescent="0.3">
      <c r="B41" s="385"/>
      <c r="C41" s="385"/>
      <c r="D41" s="250"/>
      <c r="E41" s="250"/>
      <c r="F41" s="597" t="str">
        <f t="shared" si="2"/>
        <v/>
      </c>
      <c r="G41" s="597"/>
      <c r="H41" s="250"/>
      <c r="I41" s="165" t="str">
        <f t="shared" si="3"/>
        <v xml:space="preserve"> </v>
      </c>
      <c r="J41" s="166" t="e">
        <f>INDEX(References!$P$35:$P$59,MATCH('VFD Motors'!I41,References!$L$35:$L$59,0))</f>
        <v>#N/A</v>
      </c>
      <c r="K41" s="166" t="str">
        <f t="shared" si="0"/>
        <v/>
      </c>
      <c r="L41" s="595" t="str">
        <f t="shared" si="1"/>
        <v/>
      </c>
      <c r="M41" s="596"/>
      <c r="N41" s="598"/>
      <c r="O41" s="598"/>
      <c r="P41" s="592">
        <f>IF(N41="","0",IF('Customer Information'!$C$26="Yes",(INDEX(References!$BA$3:$BN$29,MATCH('VFD Motors'!I41,References!$BA$3:$BA$29,0),14)),IF('Customer Information'!$C$26="No",(INDEX(References!$BA$3:$BM$29,MATCH('VFD Motors'!I41,References!$BA$3:$BA$29,0),13)))))*D41</f>
        <v>0</v>
      </c>
      <c r="Q41" s="592"/>
    </row>
    <row r="42" spans="2:17" ht="25" customHeight="1" x14ac:dyDescent="0.3">
      <c r="B42" s="385"/>
      <c r="C42" s="385"/>
      <c r="D42" s="250"/>
      <c r="E42" s="250"/>
      <c r="F42" s="597" t="str">
        <f t="shared" si="2"/>
        <v/>
      </c>
      <c r="G42" s="597"/>
      <c r="H42" s="250"/>
      <c r="I42" s="165" t="str">
        <f t="shared" si="3"/>
        <v xml:space="preserve"> </v>
      </c>
      <c r="J42" s="166" t="e">
        <f>INDEX(References!$P$35:$P$59,MATCH('VFD Motors'!I42,References!$L$35:$L$59,0))</f>
        <v>#N/A</v>
      </c>
      <c r="K42" s="166" t="str">
        <f t="shared" si="0"/>
        <v/>
      </c>
      <c r="L42" s="595" t="str">
        <f t="shared" si="1"/>
        <v/>
      </c>
      <c r="M42" s="596"/>
      <c r="N42" s="598"/>
      <c r="O42" s="598"/>
      <c r="P42" s="592">
        <f>IF(N42="","0",IF('Customer Information'!$C$26="Yes",(INDEX(References!$BA$3:$BN$29,MATCH('VFD Motors'!I42,References!$BA$3:$BA$29,0),14)),IF('Customer Information'!$C$26="No",(INDEX(References!$BA$3:$BM$29,MATCH('VFD Motors'!I42,References!$BA$3:$BA$29,0),13)))))*D42</f>
        <v>0</v>
      </c>
      <c r="Q42" s="592"/>
    </row>
    <row r="43" spans="2:17" ht="25" customHeight="1" x14ac:dyDescent="0.3">
      <c r="B43" s="385"/>
      <c r="C43" s="385"/>
      <c r="D43" s="250"/>
      <c r="E43" s="250"/>
      <c r="F43" s="597" t="str">
        <f t="shared" si="2"/>
        <v/>
      </c>
      <c r="G43" s="597"/>
      <c r="H43" s="250"/>
      <c r="I43" s="165" t="str">
        <f t="shared" si="3"/>
        <v xml:space="preserve"> </v>
      </c>
      <c r="J43" s="166" t="e">
        <f>INDEX(References!$P$35:$P$59,MATCH('VFD Motors'!I43,References!$L$35:$L$59,0))</f>
        <v>#N/A</v>
      </c>
      <c r="K43" s="166" t="str">
        <f t="shared" si="0"/>
        <v/>
      </c>
      <c r="L43" s="595" t="str">
        <f t="shared" si="1"/>
        <v/>
      </c>
      <c r="M43" s="596"/>
      <c r="N43" s="598"/>
      <c r="O43" s="598"/>
      <c r="P43" s="592">
        <f>IF(N43="","0",IF('Customer Information'!$C$26="Yes",(INDEX(References!$BA$3:$BN$29,MATCH('VFD Motors'!I43,References!$BA$3:$BA$29,0),14)),IF('Customer Information'!$C$26="No",(INDEX(References!$BA$3:$BM$29,MATCH('VFD Motors'!I43,References!$BA$3:$BA$29,0),13)))))*D43</f>
        <v>0</v>
      </c>
      <c r="Q43" s="592"/>
    </row>
    <row r="44" spans="2:17" ht="25" customHeight="1" x14ac:dyDescent="0.3">
      <c r="B44" s="612" t="s">
        <v>955</v>
      </c>
      <c r="C44" s="613"/>
      <c r="D44" s="613"/>
      <c r="E44" s="613"/>
      <c r="F44" s="613"/>
      <c r="G44" s="613"/>
      <c r="H44" s="613"/>
      <c r="I44" s="613"/>
      <c r="J44" s="613"/>
      <c r="K44" s="613"/>
      <c r="L44" s="613"/>
      <c r="M44" s="613"/>
      <c r="N44" s="613"/>
      <c r="O44" s="614"/>
      <c r="P44" s="610">
        <f>SUM(P30:P43)</f>
        <v>0</v>
      </c>
      <c r="Q44" s="611"/>
    </row>
    <row r="45" spans="2:17" x14ac:dyDescent="0.3">
      <c r="B45" s="167"/>
      <c r="C45" s="167"/>
      <c r="D45" s="167"/>
      <c r="E45" s="167"/>
      <c r="F45" s="167"/>
      <c r="G45" s="167"/>
      <c r="H45" s="167"/>
      <c r="I45" s="167"/>
      <c r="J45" s="167"/>
      <c r="K45" s="167"/>
      <c r="L45" s="167"/>
      <c r="M45" s="167"/>
      <c r="N45" s="167"/>
      <c r="O45" s="168"/>
      <c r="P45" s="168"/>
    </row>
    <row r="46" spans="2:17" ht="20" x14ac:dyDescent="0.3">
      <c r="B46" s="591" t="s">
        <v>959</v>
      </c>
      <c r="C46" s="591"/>
      <c r="D46" s="591"/>
      <c r="E46" s="591"/>
      <c r="F46" s="591"/>
      <c r="G46" s="591"/>
      <c r="H46" s="591"/>
      <c r="I46" s="591"/>
      <c r="J46" s="591"/>
      <c r="K46" s="591"/>
      <c r="L46" s="591"/>
      <c r="M46" s="591"/>
      <c r="N46" s="591"/>
      <c r="O46" s="591"/>
      <c r="P46" s="591"/>
    </row>
    <row r="47" spans="2:17" ht="18" x14ac:dyDescent="0.4">
      <c r="B47" s="245" t="s">
        <v>93</v>
      </c>
      <c r="C47" s="107" t="s">
        <v>972</v>
      </c>
      <c r="D47" s="167"/>
      <c r="E47" s="167"/>
      <c r="F47" s="167"/>
      <c r="G47" s="167"/>
      <c r="H47" s="167"/>
      <c r="I47" s="167"/>
      <c r="J47" s="167"/>
      <c r="K47" s="167"/>
      <c r="L47" s="167"/>
      <c r="M47" s="167"/>
      <c r="N47" s="167"/>
      <c r="O47" s="168"/>
      <c r="P47" s="168"/>
    </row>
    <row r="48" spans="2:17" ht="18" x14ac:dyDescent="0.4">
      <c r="B48" s="245" t="s">
        <v>93</v>
      </c>
      <c r="C48" s="107" t="s">
        <v>1033</v>
      </c>
      <c r="D48" s="167"/>
      <c r="E48" s="167"/>
      <c r="F48" s="167"/>
      <c r="G48" s="167"/>
      <c r="H48" s="167"/>
      <c r="I48" s="167"/>
      <c r="J48" s="167"/>
      <c r="K48" s="167"/>
      <c r="L48" s="167"/>
      <c r="M48" s="167"/>
      <c r="N48" s="167"/>
      <c r="O48" s="168"/>
      <c r="P48" s="168"/>
    </row>
    <row r="49" spans="2:16" ht="9" customHeight="1" thickBot="1" x14ac:dyDescent="0.45">
      <c r="B49" s="245"/>
      <c r="C49" s="247"/>
      <c r="D49" s="167"/>
      <c r="E49" s="167"/>
      <c r="F49" s="167"/>
      <c r="G49" s="167"/>
      <c r="H49" s="167"/>
      <c r="I49" s="167"/>
      <c r="J49" s="167"/>
      <c r="K49" s="167"/>
      <c r="L49" s="167"/>
      <c r="M49" s="167"/>
      <c r="N49" s="167"/>
      <c r="O49" s="168"/>
      <c r="P49" s="168"/>
    </row>
    <row r="50" spans="2:16" ht="38.15" customHeight="1" x14ac:dyDescent="0.4">
      <c r="B50" s="245"/>
      <c r="C50" s="574" t="s">
        <v>685</v>
      </c>
      <c r="D50" s="574"/>
      <c r="E50" s="575" t="s">
        <v>961</v>
      </c>
      <c r="F50" s="576"/>
      <c r="G50" s="382" t="s">
        <v>965</v>
      </c>
      <c r="H50"/>
      <c r="I50" s="167"/>
      <c r="J50" s="167"/>
      <c r="K50" s="167"/>
      <c r="L50" s="167"/>
      <c r="M50" s="601" t="s">
        <v>1485</v>
      </c>
      <c r="N50" s="602"/>
      <c r="O50" s="602"/>
      <c r="P50" s="603"/>
    </row>
    <row r="51" spans="2:16" ht="15" thickBot="1" x14ac:dyDescent="0.4">
      <c r="B51" s="167"/>
      <c r="C51" s="615" t="s">
        <v>960</v>
      </c>
      <c r="D51" s="615"/>
      <c r="E51" s="577" t="s">
        <v>962</v>
      </c>
      <c r="F51" s="578"/>
      <c r="G51" s="471">
        <f>IF('Customer Information'!$C$26="Yes",References!$N27,References!$M27)</f>
        <v>80</v>
      </c>
      <c r="H51"/>
      <c r="I51" s="167"/>
      <c r="J51" s="167"/>
      <c r="K51" s="167"/>
      <c r="L51" s="167"/>
      <c r="M51" s="604"/>
      <c r="N51" s="605"/>
      <c r="O51" s="605"/>
      <c r="P51" s="606"/>
    </row>
    <row r="52" spans="2:16" ht="14.5" x14ac:dyDescent="0.35">
      <c r="B52" s="167"/>
      <c r="C52" s="615"/>
      <c r="D52" s="615"/>
      <c r="E52" s="579" t="s">
        <v>963</v>
      </c>
      <c r="F52" s="580"/>
      <c r="G52" s="471">
        <f>IF('Customer Information'!$C$26="Yes",References!$N28,References!$M28)</f>
        <v>150</v>
      </c>
      <c r="H52"/>
      <c r="I52" s="167"/>
      <c r="J52" s="167"/>
      <c r="K52" s="167"/>
      <c r="L52" s="167"/>
      <c r="M52" s="167"/>
      <c r="N52" s="167"/>
      <c r="O52" s="168"/>
      <c r="P52" s="168"/>
    </row>
    <row r="53" spans="2:16" ht="14.5" x14ac:dyDescent="0.35">
      <c r="B53" s="167"/>
      <c r="C53" s="615"/>
      <c r="D53" s="615"/>
      <c r="E53" s="579" t="s">
        <v>964</v>
      </c>
      <c r="F53" s="580"/>
      <c r="G53" s="471">
        <f>IF('Customer Information'!$C$26="Yes",References!$N29,References!$M29)</f>
        <v>400</v>
      </c>
      <c r="H53"/>
      <c r="I53" s="167"/>
      <c r="J53" s="167"/>
      <c r="K53" s="167"/>
      <c r="L53" s="167"/>
      <c r="M53" s="167"/>
      <c r="N53" s="167"/>
      <c r="O53" s="168"/>
      <c r="P53" s="168"/>
    </row>
    <row r="54" spans="2:16" ht="8.5" customHeight="1" x14ac:dyDescent="0.3">
      <c r="B54" s="167"/>
      <c r="C54" s="318"/>
      <c r="D54" s="318"/>
      <c r="E54" s="316"/>
      <c r="F54" s="316"/>
      <c r="G54" s="319"/>
      <c r="H54" s="167"/>
      <c r="I54" s="167"/>
      <c r="J54" s="167"/>
      <c r="K54" s="167"/>
      <c r="L54" s="167"/>
      <c r="M54" s="167"/>
      <c r="N54" s="167"/>
      <c r="O54" s="168"/>
      <c r="P54" s="168"/>
    </row>
    <row r="55" spans="2:16" ht="20" x14ac:dyDescent="0.3">
      <c r="B55" s="136" t="s">
        <v>1261</v>
      </c>
      <c r="C55" s="318"/>
      <c r="D55" s="318"/>
      <c r="E55" s="316"/>
      <c r="F55" s="316"/>
      <c r="G55" s="319"/>
      <c r="H55" s="167"/>
      <c r="I55" s="167"/>
      <c r="J55" s="167"/>
      <c r="K55" s="167"/>
      <c r="L55" s="167"/>
      <c r="M55" s="167"/>
      <c r="N55" s="167"/>
      <c r="O55" s="168"/>
      <c r="P55" s="168"/>
    </row>
    <row r="56" spans="2:16" x14ac:dyDescent="0.3">
      <c r="B56" s="167"/>
      <c r="C56" s="318"/>
      <c r="D56" s="318"/>
      <c r="E56" s="316"/>
      <c r="F56" s="316"/>
      <c r="G56" s="319"/>
      <c r="H56" s="167"/>
      <c r="I56" s="167"/>
      <c r="J56" s="167"/>
      <c r="K56" s="167"/>
      <c r="L56" s="167"/>
      <c r="M56" s="167"/>
      <c r="N56" s="167"/>
      <c r="O56" s="168"/>
      <c r="P56" s="168"/>
    </row>
    <row r="57" spans="2:16" x14ac:dyDescent="0.3">
      <c r="B57" s="167"/>
      <c r="C57" s="585" t="s">
        <v>961</v>
      </c>
      <c r="D57" s="585"/>
      <c r="E57" s="585" t="s">
        <v>642</v>
      </c>
      <c r="F57" s="585"/>
      <c r="G57" s="381" t="s">
        <v>86</v>
      </c>
      <c r="H57" s="167"/>
      <c r="I57" s="167"/>
      <c r="J57" s="167"/>
      <c r="K57" s="167"/>
      <c r="L57" s="167"/>
      <c r="M57" s="167"/>
      <c r="N57" s="167"/>
      <c r="O57" s="168"/>
      <c r="P57" s="168"/>
    </row>
    <row r="58" spans="2:16" x14ac:dyDescent="0.3">
      <c r="B58" s="167"/>
      <c r="C58" s="570"/>
      <c r="D58" s="571"/>
      <c r="E58" s="570"/>
      <c r="F58" s="571"/>
      <c r="G58" s="472" t="str">
        <f>IF(C58="","",IF(E58&gt;0,IF('Customer Information'!$C$26="Yes",E58*(INDEX(References!$N$27:$N$29,MATCH(C58,References!$K$27:$K$29,0))),E58*(INDEX(References!$M$27:$M$29,MATCH(C58,References!$K$27:$K$29,0)))),""))</f>
        <v/>
      </c>
      <c r="H58" s="167"/>
      <c r="I58" s="167"/>
      <c r="J58" s="167"/>
      <c r="K58" s="167"/>
      <c r="L58" s="167"/>
      <c r="M58" s="167"/>
      <c r="N58" s="167"/>
      <c r="O58" s="168"/>
      <c r="P58" s="168"/>
    </row>
    <row r="59" spans="2:16" x14ac:dyDescent="0.3">
      <c r="B59" s="167"/>
      <c r="C59" s="570"/>
      <c r="D59" s="571"/>
      <c r="E59" s="570"/>
      <c r="F59" s="571"/>
      <c r="G59" s="472" t="str">
        <f>IF(C59="","",IF(E59&gt;0,IF('Customer Information'!$C$26="Yes",E59*(INDEX(References!$N$27:$N$29,MATCH(C59,References!$K$27:$K$29,0))),E59*(INDEX(References!$M$27:$M$29,MATCH(C59,References!$K$27:$K$29,0)))),""))</f>
        <v/>
      </c>
      <c r="H59" s="167"/>
      <c r="I59" s="167"/>
      <c r="J59" s="167"/>
      <c r="K59" s="167"/>
      <c r="L59" s="167"/>
      <c r="M59" s="167"/>
      <c r="N59" s="167"/>
      <c r="O59" s="168"/>
      <c r="P59" s="168"/>
    </row>
    <row r="60" spans="2:16" x14ac:dyDescent="0.3">
      <c r="B60" s="167"/>
      <c r="C60" s="570"/>
      <c r="D60" s="571"/>
      <c r="E60" s="570"/>
      <c r="F60" s="571"/>
      <c r="G60" s="472" t="str">
        <f>IF(C60="","",IF(E60&gt;0,IF('Customer Information'!$C$26="Yes",E60*(INDEX(References!$N$27:$N$29,MATCH(C60,References!$K$27:$K$29,0))),E60*(INDEX(References!$M$27:$M$29,MATCH(C60,References!$K$27:$K$29,0)))),""))</f>
        <v/>
      </c>
      <c r="H60" s="167"/>
      <c r="I60" s="167"/>
      <c r="J60" s="167"/>
      <c r="K60" s="167"/>
      <c r="L60" s="167"/>
      <c r="M60" s="167"/>
      <c r="N60" s="167"/>
      <c r="O60" s="168"/>
      <c r="P60" s="168"/>
    </row>
    <row r="61" spans="2:16" ht="25" customHeight="1" x14ac:dyDescent="0.3">
      <c r="B61" s="167"/>
      <c r="C61" s="608" t="s">
        <v>1158</v>
      </c>
      <c r="D61" s="608"/>
      <c r="E61" s="608"/>
      <c r="F61" s="608"/>
      <c r="G61" s="474">
        <f>SUM(G58:G60)</f>
        <v>0</v>
      </c>
      <c r="H61" s="167"/>
      <c r="I61" s="167"/>
      <c r="J61" s="167"/>
      <c r="K61" s="167"/>
      <c r="L61" s="167"/>
      <c r="M61" s="167"/>
      <c r="N61" s="167"/>
      <c r="O61" s="168"/>
      <c r="P61" s="168"/>
    </row>
    <row r="62" spans="2:16" ht="14.5" x14ac:dyDescent="0.35">
      <c r="B62" s="167"/>
      <c r="C62"/>
      <c r="D62"/>
      <c r="E62"/>
      <c r="F62"/>
      <c r="G62"/>
      <c r="H62" s="167"/>
      <c r="I62" s="167"/>
      <c r="J62" s="167"/>
      <c r="K62" s="167"/>
      <c r="L62" s="167"/>
      <c r="M62" s="167"/>
      <c r="N62" s="167"/>
      <c r="O62" s="168"/>
      <c r="P62" s="168"/>
    </row>
    <row r="63" spans="2:16" ht="20" x14ac:dyDescent="0.3">
      <c r="B63" s="591" t="s">
        <v>1055</v>
      </c>
      <c r="C63" s="591"/>
      <c r="D63" s="591"/>
      <c r="E63" s="591"/>
      <c r="F63" s="591"/>
      <c r="G63" s="591"/>
      <c r="H63" s="591"/>
      <c r="I63" s="591"/>
      <c r="J63" s="591"/>
      <c r="K63" s="591"/>
      <c r="L63" s="591"/>
      <c r="M63" s="591"/>
      <c r="N63" s="591"/>
      <c r="O63" s="591"/>
      <c r="P63" s="591"/>
    </row>
    <row r="64" spans="2:16" ht="18" x14ac:dyDescent="0.4">
      <c r="B64" s="245" t="s">
        <v>93</v>
      </c>
      <c r="C64" s="107" t="s">
        <v>1056</v>
      </c>
      <c r="D64" s="167"/>
      <c r="E64" s="167"/>
      <c r="F64" s="167"/>
      <c r="G64" s="167"/>
      <c r="H64" s="167"/>
      <c r="I64" s="167"/>
      <c r="J64" s="167"/>
      <c r="K64" s="167"/>
      <c r="L64" s="167"/>
      <c r="M64" s="167"/>
      <c r="N64" s="167"/>
      <c r="O64" s="168"/>
      <c r="P64" s="168"/>
    </row>
    <row r="65" spans="2:16" ht="18" x14ac:dyDescent="0.4">
      <c r="B65" s="245" t="s">
        <v>93</v>
      </c>
      <c r="C65" s="107" t="s">
        <v>1057</v>
      </c>
      <c r="D65" s="167"/>
      <c r="E65" s="167"/>
      <c r="F65" s="167"/>
      <c r="G65" s="167"/>
      <c r="H65" s="167"/>
      <c r="I65" s="167"/>
      <c r="J65" s="167"/>
      <c r="K65" s="167"/>
      <c r="L65" s="167"/>
      <c r="M65" s="167"/>
      <c r="N65" s="167"/>
      <c r="O65" s="168"/>
      <c r="P65" s="168"/>
    </row>
    <row r="66" spans="2:16" ht="14.5" x14ac:dyDescent="0.35">
      <c r="B66" s="167"/>
      <c r="C66"/>
      <c r="D66"/>
      <c r="E66"/>
      <c r="F66"/>
      <c r="G66"/>
      <c r="H66" s="167"/>
      <c r="I66" s="167"/>
      <c r="J66" s="167"/>
      <c r="K66" s="167"/>
      <c r="L66" s="167"/>
      <c r="M66" s="167"/>
      <c r="N66" s="167"/>
      <c r="O66" s="168"/>
      <c r="P66" s="168"/>
    </row>
    <row r="67" spans="2:16" ht="14.5" x14ac:dyDescent="0.35">
      <c r="B67" s="167"/>
      <c r="C67"/>
      <c r="D67"/>
      <c r="E67"/>
      <c r="F67"/>
      <c r="G67"/>
      <c r="H67" s="167"/>
      <c r="I67" s="167"/>
      <c r="J67" s="167"/>
      <c r="K67" s="167"/>
      <c r="L67" s="167"/>
      <c r="M67" s="167"/>
      <c r="N67" s="167"/>
      <c r="O67" s="168"/>
      <c r="P67" s="168"/>
    </row>
    <row r="68" spans="2:16" ht="15" thickBot="1" x14ac:dyDescent="0.4">
      <c r="B68" s="167"/>
      <c r="C68"/>
      <c r="D68"/>
      <c r="E68"/>
      <c r="F68"/>
      <c r="G68"/>
      <c r="H68" s="167"/>
      <c r="I68" s="167"/>
      <c r="J68" s="167"/>
      <c r="K68" s="167"/>
      <c r="L68" s="167"/>
      <c r="M68" s="167"/>
      <c r="N68" s="167"/>
      <c r="O68" s="168"/>
      <c r="P68" s="168"/>
    </row>
    <row r="69" spans="2:16" ht="34.5" customHeight="1" x14ac:dyDescent="0.3">
      <c r="B69" s="167"/>
      <c r="C69" s="574" t="s">
        <v>685</v>
      </c>
      <c r="D69" s="574"/>
      <c r="E69" s="575" t="s">
        <v>1053</v>
      </c>
      <c r="F69" s="576"/>
      <c r="G69" s="382" t="s">
        <v>965</v>
      </c>
      <c r="H69" s="167"/>
      <c r="I69" s="167"/>
      <c r="J69" s="167"/>
      <c r="K69" s="167"/>
      <c r="L69" s="167"/>
      <c r="M69" s="601" t="s">
        <v>1486</v>
      </c>
      <c r="N69" s="602"/>
      <c r="O69" s="602"/>
      <c r="P69" s="603"/>
    </row>
    <row r="70" spans="2:16" ht="34.5" customHeight="1" thickBot="1" x14ac:dyDescent="0.35">
      <c r="B70" s="167"/>
      <c r="C70" s="581" t="s">
        <v>1052</v>
      </c>
      <c r="D70" s="582"/>
      <c r="E70" s="577" t="s">
        <v>1054</v>
      </c>
      <c r="F70" s="578"/>
      <c r="G70" s="471">
        <f>IF('Customer Information'!$C$26="Yes",References!P32,References!O32)</f>
        <v>16</v>
      </c>
      <c r="H70" s="167"/>
      <c r="I70" s="167"/>
      <c r="J70" s="167"/>
      <c r="K70" s="167"/>
      <c r="L70" s="167"/>
      <c r="M70" s="604"/>
      <c r="N70" s="605"/>
      <c r="O70" s="605"/>
      <c r="P70" s="606"/>
    </row>
    <row r="71" spans="2:16" ht="34.5" customHeight="1" x14ac:dyDescent="0.3">
      <c r="B71" s="167"/>
      <c r="C71" s="583"/>
      <c r="D71" s="584"/>
      <c r="E71" s="579" t="s">
        <v>1062</v>
      </c>
      <c r="F71" s="580"/>
      <c r="G71" s="471">
        <f>IF('Customer Information'!$C$26="Yes",References!P33,References!O33)</f>
        <v>79</v>
      </c>
      <c r="H71" s="167"/>
      <c r="I71" s="167"/>
      <c r="J71" s="167"/>
      <c r="K71" s="167"/>
      <c r="L71" s="167"/>
      <c r="M71" s="167"/>
      <c r="N71" s="167"/>
      <c r="O71" s="168"/>
      <c r="P71" s="168"/>
    </row>
    <row r="72" spans="2:16" ht="14.5" x14ac:dyDescent="0.35">
      <c r="B72" s="167"/>
      <c r="C72"/>
      <c r="D72"/>
      <c r="E72"/>
      <c r="F72"/>
      <c r="G72"/>
      <c r="H72" s="167"/>
      <c r="I72" s="167"/>
      <c r="J72" s="167"/>
      <c r="K72" s="167"/>
      <c r="L72" s="167"/>
      <c r="M72" s="167"/>
      <c r="N72" s="167"/>
      <c r="O72" s="168"/>
      <c r="P72" s="168"/>
    </row>
    <row r="73" spans="2:16" ht="14.5" x14ac:dyDescent="0.35">
      <c r="B73" s="167"/>
      <c r="C73"/>
      <c r="D73" s="318"/>
      <c r="E73" s="316"/>
      <c r="F73" s="316"/>
      <c r="G73" s="319"/>
      <c r="H73" s="167"/>
      <c r="I73" s="167"/>
      <c r="J73" s="167"/>
      <c r="K73" s="167"/>
      <c r="L73" s="167"/>
      <c r="M73" s="167"/>
      <c r="N73" s="167"/>
      <c r="O73" s="168"/>
      <c r="P73" s="168"/>
    </row>
    <row r="74" spans="2:16" x14ac:dyDescent="0.3">
      <c r="B74" s="167"/>
      <c r="C74" s="585" t="s">
        <v>1053</v>
      </c>
      <c r="D74" s="585"/>
      <c r="E74" s="575" t="s">
        <v>1065</v>
      </c>
      <c r="F74" s="576"/>
      <c r="G74" s="381" t="s">
        <v>642</v>
      </c>
      <c r="H74" s="381" t="s">
        <v>86</v>
      </c>
      <c r="I74" s="167"/>
      <c r="J74" s="167"/>
      <c r="K74" s="167"/>
      <c r="L74" s="167"/>
      <c r="M74" s="167"/>
      <c r="N74" s="167"/>
      <c r="O74" s="168"/>
      <c r="P74" s="168"/>
    </row>
    <row r="75" spans="2:16" x14ac:dyDescent="0.3">
      <c r="B75" s="167"/>
      <c r="C75" s="570"/>
      <c r="D75" s="571"/>
      <c r="E75" s="572"/>
      <c r="F75" s="573"/>
      <c r="G75" s="323"/>
      <c r="H75" s="472" t="str">
        <f>IF(C75="","",IF(G75&gt;0,IF('Customer Information'!$C$26="Yes",G75*(INDEX(References!P$32:P$33,MATCH(C75,References!$M$32:$M$33,0))),G75*(INDEX(References!O$32:O$33,MATCH(C75,References!$M$32:$M$33,0)))),""))</f>
        <v/>
      </c>
      <c r="I75" s="167"/>
      <c r="J75" s="167"/>
      <c r="K75" s="167"/>
      <c r="L75" s="167"/>
      <c r="M75" s="167"/>
      <c r="N75" s="167"/>
      <c r="O75" s="168"/>
      <c r="P75" s="168"/>
    </row>
    <row r="76" spans="2:16" x14ac:dyDescent="0.3">
      <c r="B76" s="167"/>
      <c r="C76" s="570"/>
      <c r="D76" s="571"/>
      <c r="E76" s="572"/>
      <c r="F76" s="573"/>
      <c r="G76" s="323"/>
      <c r="H76" s="472" t="str">
        <f>IF(C76="","",IF(G76&gt;0,IF('Customer Information'!$C$26="Yes",G76*(INDEX(References!P$32:P$33,MATCH(C76,References!$M$32:$M$33,0))),G76*(INDEX(References!O$32:O$33,MATCH(C76,References!$M$32:$M$33,0)))),""))</f>
        <v/>
      </c>
      <c r="I76" s="167"/>
      <c r="J76" s="167"/>
      <c r="K76" s="167"/>
      <c r="L76" s="167"/>
      <c r="M76" s="167"/>
      <c r="N76" s="167"/>
      <c r="O76" s="168"/>
      <c r="P76" s="168"/>
    </row>
    <row r="77" spans="2:16" ht="29.15" customHeight="1" x14ac:dyDescent="0.3">
      <c r="B77" s="167"/>
      <c r="C77" s="608" t="s">
        <v>1159</v>
      </c>
      <c r="D77" s="608"/>
      <c r="E77" s="608"/>
      <c r="F77" s="608"/>
      <c r="G77" s="609"/>
      <c r="H77" s="473">
        <f>SUM(H75:H76)</f>
        <v>0</v>
      </c>
      <c r="I77" s="167"/>
      <c r="J77" s="167"/>
      <c r="K77" s="167"/>
      <c r="L77" s="167"/>
      <c r="M77" s="167"/>
      <c r="N77" s="167"/>
      <c r="O77" s="168"/>
      <c r="P77" s="168"/>
    </row>
    <row r="78" spans="2:16" x14ac:dyDescent="0.3">
      <c r="C78" s="44"/>
      <c r="O78" s="14"/>
    </row>
    <row r="79" spans="2:16" ht="26.15" customHeight="1" x14ac:dyDescent="0.3">
      <c r="B79" s="169" t="s">
        <v>389</v>
      </c>
      <c r="D79" s="169" t="str">
        <f>Development!$B$5&amp;"_"&amp;Development!$B$3</f>
        <v>01.01.2025_1.0</v>
      </c>
      <c r="E79" s="171"/>
      <c r="F79" s="170"/>
      <c r="G79" s="170"/>
      <c r="H79" s="170"/>
      <c r="I79" s="170"/>
      <c r="J79" s="170"/>
      <c r="K79" s="170"/>
      <c r="L79" s="170"/>
      <c r="M79" s="170"/>
      <c r="N79" s="172" t="s">
        <v>390</v>
      </c>
      <c r="O79" s="607" t="str">
        <f>Development!$B$5</f>
        <v>01.01.2025</v>
      </c>
      <c r="P79" s="607"/>
    </row>
    <row r="80" spans="2:16"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sheetData>
  <sheetProtection algorithmName="SHA-512" hashValue="m+OK/61N4TilYJD21bexGfc16TP1ody5N0zdilsWz4jA7V86wTgI3pfI7QBihDUehEJQ2M85cf0BOD4blsxbzA==" saltValue="MmuGMdXj26cqB5VWG0Ez0w==" spinCount="100000" sheet="1" objects="1" scenarios="1"/>
  <dataConsolidate/>
  <customSheetViews>
    <customSheetView guid="{413575D0-A88C-4EFD-A604-365F28B09173}" showGridLines="0" fitToPage="1" hiddenRows="1" hiddenColumns="1" state="hidden">
      <pageMargins left="0.45" right="0.45" top="0.5" bottom="0.25" header="0.3" footer="0.3"/>
      <pageSetup scale="84" orientation="portrait" r:id="rId1"/>
    </customSheetView>
  </customSheetViews>
  <mergeCells count="115">
    <mergeCell ref="M69:P69"/>
    <mergeCell ref="M70:P70"/>
    <mergeCell ref="B46:P46"/>
    <mergeCell ref="B63:P63"/>
    <mergeCell ref="C57:D57"/>
    <mergeCell ref="C60:D60"/>
    <mergeCell ref="C59:D59"/>
    <mergeCell ref="C58:D58"/>
    <mergeCell ref="E58:F58"/>
    <mergeCell ref="E59:F59"/>
    <mergeCell ref="E60:F60"/>
    <mergeCell ref="C50:D50"/>
    <mergeCell ref="C51:D53"/>
    <mergeCell ref="C61:F61"/>
    <mergeCell ref="M50:P50"/>
    <mergeCell ref="M51:P51"/>
    <mergeCell ref="P39:Q39"/>
    <mergeCell ref="P40:Q40"/>
    <mergeCell ref="P41:Q41"/>
    <mergeCell ref="P42:Q42"/>
    <mergeCell ref="L41:M41"/>
    <mergeCell ref="L42:M42"/>
    <mergeCell ref="P44:Q44"/>
    <mergeCell ref="B44:O44"/>
    <mergeCell ref="F41:G41"/>
    <mergeCell ref="N41:O41"/>
    <mergeCell ref="L43:M43"/>
    <mergeCell ref="N42:O42"/>
    <mergeCell ref="N43:O43"/>
    <mergeCell ref="F43:G43"/>
    <mergeCell ref="F42:G42"/>
    <mergeCell ref="F39:G39"/>
    <mergeCell ref="N39:O39"/>
    <mergeCell ref="O79:P79"/>
    <mergeCell ref="E53:F53"/>
    <mergeCell ref="E52:F52"/>
    <mergeCell ref="E51:F51"/>
    <mergeCell ref="E50:F50"/>
    <mergeCell ref="E57:F57"/>
    <mergeCell ref="P43:Q43"/>
    <mergeCell ref="F36:G36"/>
    <mergeCell ref="N36:O36"/>
    <mergeCell ref="F37:G37"/>
    <mergeCell ref="N37:O37"/>
    <mergeCell ref="F38:G38"/>
    <mergeCell ref="N38:O38"/>
    <mergeCell ref="F40:G40"/>
    <mergeCell ref="N40:O40"/>
    <mergeCell ref="L37:M37"/>
    <mergeCell ref="L38:M38"/>
    <mergeCell ref="L39:M39"/>
    <mergeCell ref="L40:M40"/>
    <mergeCell ref="P36:Q36"/>
    <mergeCell ref="P37:Q37"/>
    <mergeCell ref="C77:G77"/>
    <mergeCell ref="C75:D75"/>
    <mergeCell ref="E75:F75"/>
    <mergeCell ref="F32:G32"/>
    <mergeCell ref="N32:O32"/>
    <mergeCell ref="L32:M32"/>
    <mergeCell ref="F35:G35"/>
    <mergeCell ref="N35:O35"/>
    <mergeCell ref="N34:O34"/>
    <mergeCell ref="L33:M33"/>
    <mergeCell ref="L34:M34"/>
    <mergeCell ref="L35:M35"/>
    <mergeCell ref="F33:G33"/>
    <mergeCell ref="N33:O33"/>
    <mergeCell ref="F34:G34"/>
    <mergeCell ref="F30:G30"/>
    <mergeCell ref="N30:O30"/>
    <mergeCell ref="F31:G31"/>
    <mergeCell ref="N31:O31"/>
    <mergeCell ref="F29:G29"/>
    <mergeCell ref="N29:O29"/>
    <mergeCell ref="D22:E22"/>
    <mergeCell ref="D23:E23"/>
    <mergeCell ref="D24:E24"/>
    <mergeCell ref="D25:E25"/>
    <mergeCell ref="D26:E26"/>
    <mergeCell ref="M24:P24"/>
    <mergeCell ref="M25:P25"/>
    <mergeCell ref="B3:P3"/>
    <mergeCell ref="D21:E21"/>
    <mergeCell ref="D16:E16"/>
    <mergeCell ref="D17:E17"/>
    <mergeCell ref="D18:E18"/>
    <mergeCell ref="D19:E19"/>
    <mergeCell ref="D20:E20"/>
    <mergeCell ref="B7:P7"/>
    <mergeCell ref="P38:Q38"/>
    <mergeCell ref="O16:P16"/>
    <mergeCell ref="M17:N17"/>
    <mergeCell ref="O17:P17"/>
    <mergeCell ref="L29:M29"/>
    <mergeCell ref="L30:M30"/>
    <mergeCell ref="L31:M31"/>
    <mergeCell ref="P29:Q29"/>
    <mergeCell ref="P30:Q30"/>
    <mergeCell ref="M16:N16"/>
    <mergeCell ref="L36:M36"/>
    <mergeCell ref="P31:Q31"/>
    <mergeCell ref="P32:Q32"/>
    <mergeCell ref="P33:Q33"/>
    <mergeCell ref="P34:Q34"/>
    <mergeCell ref="P35:Q35"/>
    <mergeCell ref="C76:D76"/>
    <mergeCell ref="E76:F76"/>
    <mergeCell ref="C69:D69"/>
    <mergeCell ref="E69:F69"/>
    <mergeCell ref="E70:F70"/>
    <mergeCell ref="E71:F71"/>
    <mergeCell ref="C70:D71"/>
    <mergeCell ref="C74:D74"/>
    <mergeCell ref="E74:F74"/>
  </mergeCells>
  <dataValidations count="7">
    <dataValidation type="list" showInputMessage="1" showErrorMessage="1" sqref="H30:H43" xr:uid="{00000000-0002-0000-1600-000000000000}">
      <formula1>OFFSET(Start_Baseline_Code,0,MATCH($E30,Application_Code,0)-1,4)</formula1>
    </dataValidation>
    <dataValidation type="whole" operator="lessThanOrEqual" allowBlank="1" showInputMessage="1" showErrorMessage="1" sqref="E58:F60" xr:uid="{60E8B465-09F3-4F67-A361-792B2F46CA0E}">
      <formula1>10</formula1>
    </dataValidation>
    <dataValidation type="decimal" allowBlank="1" showInputMessage="1" showErrorMessage="1" errorTitle="HP" error="HP must be less than or equl to 200 HP" sqref="D30:D43" xr:uid="{9099F27E-0475-4B7F-894C-92A1CF8FC212}">
      <formula1>0</formula1>
      <formula2>200</formula2>
    </dataValidation>
    <dataValidation type="whole" allowBlank="1" showInputMessage="1" showErrorMessage="1" errorTitle="Qty" error="Quantity should equal 1" sqref="N30:O43" xr:uid="{B0E6459B-1C17-47A3-88E2-3C27A64B6B1D}">
      <formula1>1</formula1>
      <formula2>1</formula2>
    </dataValidation>
    <dataValidation type="list" allowBlank="1" showInputMessage="1" showErrorMessage="1" sqref="C75:D76" xr:uid="{1B43DDFD-6453-4706-A728-C99CEBCB6EFD}">
      <formula1>Belt_Type</formula1>
    </dataValidation>
    <dataValidation type="list" allowBlank="1" showInputMessage="1" showErrorMessage="1" sqref="E30:E43" xr:uid="{D871E118-A2C8-4EE0-A07C-53BFBB04B0E8}">
      <formula1>Application_Code</formula1>
    </dataValidation>
    <dataValidation type="list" allowBlank="1" showInputMessage="1" showErrorMessage="1" sqref="C58:D60" xr:uid="{DC565150-3310-4A28-B984-B4BDEA9E0BC8}">
      <formula1>Max_Rated_Wattage</formula1>
    </dataValidation>
  </dataValidations>
  <pageMargins left="0.45" right="0.45" top="0.5" bottom="0.25" header="0.3" footer="0.3"/>
  <pageSetup scale="44"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BN76"/>
  <sheetViews>
    <sheetView zoomScale="90" zoomScaleNormal="90" workbookViewId="0">
      <selection activeCell="C15" sqref="C15"/>
    </sheetView>
  </sheetViews>
  <sheetFormatPr defaultRowHeight="14.5" x14ac:dyDescent="0.35"/>
  <cols>
    <col min="1" max="1" width="23.1796875" bestFit="1" customWidth="1"/>
    <col min="3" max="3" width="23" bestFit="1" customWidth="1"/>
    <col min="5" max="5" width="8.7265625" style="388"/>
    <col min="7" max="7" width="36.81640625" customWidth="1"/>
    <col min="9" max="9" width="8.7265625" style="388"/>
    <col min="10" max="10" width="7.81640625" bestFit="1" customWidth="1"/>
    <col min="11" max="11" width="17.54296875" bestFit="1" customWidth="1"/>
    <col min="12" max="12" width="8.54296875" bestFit="1" customWidth="1"/>
    <col min="13" max="13" width="42.81640625" bestFit="1" customWidth="1"/>
    <col min="14" max="14" width="8.453125" bestFit="1" customWidth="1"/>
    <col min="15" max="15" width="7.26953125" bestFit="1" customWidth="1"/>
    <col min="16" max="16" width="32.453125" bestFit="1" customWidth="1"/>
    <col min="17" max="17" width="5" bestFit="1" customWidth="1"/>
    <col min="18" max="18" width="5.54296875" bestFit="1" customWidth="1"/>
    <col min="19" max="19" width="4.26953125" bestFit="1" customWidth="1"/>
    <col min="20" max="20" width="5.81640625" bestFit="1" customWidth="1"/>
    <col min="21" max="21" width="8.7265625" style="388"/>
    <col min="23" max="23" width="20.1796875" customWidth="1"/>
    <col min="25" max="25" width="17.81640625" bestFit="1" customWidth="1"/>
    <col min="27" max="27" width="8.7265625" style="388"/>
    <col min="29" max="29" width="42.54296875" bestFit="1" customWidth="1"/>
    <col min="30" max="30" width="8.7265625" customWidth="1"/>
    <col min="31" max="31" width="19.1796875" customWidth="1"/>
    <col min="33" max="33" width="8.7265625" style="388"/>
    <col min="35" max="36" width="18.1796875" bestFit="1" customWidth="1"/>
    <col min="38" max="38" width="8.7265625" style="388"/>
    <col min="40" max="40" width="17.1796875" bestFit="1" customWidth="1"/>
    <col min="41" max="41" width="13.7265625" customWidth="1"/>
    <col min="43" max="43" width="42.54296875" bestFit="1" customWidth="1"/>
    <col min="53" max="55" width="26.453125" customWidth="1"/>
    <col min="56" max="56" width="56" bestFit="1" customWidth="1"/>
    <col min="57" max="64" width="26.453125" customWidth="1"/>
    <col min="65" max="65" width="12" customWidth="1"/>
    <col min="66" max="66" width="9.81640625" bestFit="1" customWidth="1"/>
  </cols>
  <sheetData>
    <row r="1" spans="1:66" ht="19" thickBot="1" x14ac:dyDescent="0.5">
      <c r="A1" s="625" t="s">
        <v>1278</v>
      </c>
      <c r="B1" s="626"/>
      <c r="C1" s="627"/>
      <c r="G1" s="387" t="s">
        <v>1279</v>
      </c>
      <c r="K1" s="633" t="s">
        <v>1280</v>
      </c>
      <c r="L1" s="634"/>
      <c r="M1" s="634"/>
      <c r="N1" s="634"/>
      <c r="O1" s="634"/>
      <c r="P1" s="634"/>
      <c r="Q1" s="634"/>
      <c r="R1" s="634"/>
      <c r="S1" s="634"/>
      <c r="W1" s="625" t="s">
        <v>1286</v>
      </c>
      <c r="X1" s="626"/>
      <c r="Y1" s="627"/>
      <c r="AC1" s="625" t="s">
        <v>1292</v>
      </c>
      <c r="AD1" s="626"/>
      <c r="AE1" s="627"/>
      <c r="AI1" s="625" t="s">
        <v>1447</v>
      </c>
      <c r="AJ1" s="627"/>
      <c r="AN1" s="628" t="s">
        <v>1293</v>
      </c>
      <c r="AO1" s="629"/>
      <c r="AP1" s="629"/>
      <c r="AQ1" s="629"/>
      <c r="AR1" s="629"/>
      <c r="AS1" s="629"/>
      <c r="AT1" s="629"/>
      <c r="AU1" s="630"/>
    </row>
    <row r="2" spans="1:66" ht="29.5" thickBot="1" x14ac:dyDescent="0.4">
      <c r="A2" s="389"/>
      <c r="C2" s="390"/>
      <c r="AZ2" s="431" t="s">
        <v>1422</v>
      </c>
      <c r="BA2" s="423" t="s">
        <v>372</v>
      </c>
      <c r="BB2" s="424" t="s">
        <v>1398</v>
      </c>
      <c r="BC2" s="424" t="s">
        <v>1399</v>
      </c>
      <c r="BD2" s="424" t="s">
        <v>1400</v>
      </c>
      <c r="BE2" s="425" t="s">
        <v>1401</v>
      </c>
      <c r="BF2" s="425" t="s">
        <v>1402</v>
      </c>
      <c r="BG2" s="425" t="s">
        <v>1403</v>
      </c>
      <c r="BH2" s="425" t="s">
        <v>1404</v>
      </c>
      <c r="BI2" s="425" t="s">
        <v>1405</v>
      </c>
      <c r="BJ2" s="425" t="s">
        <v>1406</v>
      </c>
      <c r="BK2" s="426" t="s">
        <v>1407</v>
      </c>
      <c r="BL2" s="426" t="s">
        <v>1408</v>
      </c>
      <c r="BM2" s="432" t="s">
        <v>18</v>
      </c>
      <c r="BN2" s="432" t="s">
        <v>1423</v>
      </c>
    </row>
    <row r="3" spans="1:66" ht="14.5" customHeight="1" x14ac:dyDescent="0.35">
      <c r="A3" s="391" t="s">
        <v>1012</v>
      </c>
      <c r="C3" s="392" t="s">
        <v>404</v>
      </c>
      <c r="G3" s="393" t="s">
        <v>815</v>
      </c>
      <c r="K3" s="631" t="s">
        <v>57</v>
      </c>
      <c r="L3" s="632"/>
      <c r="M3" s="632"/>
      <c r="N3" s="632"/>
      <c r="O3" s="632"/>
      <c r="P3" s="632"/>
      <c r="Q3" s="632"/>
      <c r="R3" s="632"/>
      <c r="S3" s="632"/>
      <c r="T3" s="632"/>
      <c r="W3" s="393" t="s">
        <v>373</v>
      </c>
      <c r="Y3" s="393" t="s">
        <v>1289</v>
      </c>
      <c r="AC3" s="393" t="s">
        <v>1291</v>
      </c>
      <c r="AE3" s="393" t="s">
        <v>1099</v>
      </c>
      <c r="AN3" s="623" t="s">
        <v>1294</v>
      </c>
      <c r="AO3" s="624"/>
      <c r="AQ3" s="623" t="s">
        <v>1070</v>
      </c>
      <c r="AR3" s="624"/>
      <c r="BA3" s="427" t="s">
        <v>1335</v>
      </c>
      <c r="BB3" s="428" t="s">
        <v>1409</v>
      </c>
      <c r="BC3" s="428" t="s">
        <v>1410</v>
      </c>
      <c r="BD3" s="428" t="s">
        <v>1336</v>
      </c>
      <c r="BE3" s="429"/>
      <c r="BF3" s="429">
        <v>0.8</v>
      </c>
      <c r="BG3" s="430">
        <v>7.1900000000000006E-2</v>
      </c>
      <c r="BH3" s="430">
        <v>5.67E-2</v>
      </c>
      <c r="BI3" s="429">
        <v>0.3</v>
      </c>
      <c r="BJ3" s="430">
        <v>1.55E-2</v>
      </c>
      <c r="BK3" s="429">
        <v>0</v>
      </c>
      <c r="BL3" s="429">
        <v>1</v>
      </c>
      <c r="BM3" s="433">
        <v>100</v>
      </c>
      <c r="BN3" s="434">
        <f>BM3*1.25</f>
        <v>125</v>
      </c>
    </row>
    <row r="4" spans="1:66" ht="15" thickBot="1" x14ac:dyDescent="0.4">
      <c r="A4" s="394" t="s">
        <v>1007</v>
      </c>
      <c r="C4" s="395" t="s">
        <v>1007</v>
      </c>
      <c r="G4" s="396" t="s">
        <v>1007</v>
      </c>
      <c r="K4" s="422" t="s">
        <v>62</v>
      </c>
      <c r="L4" s="422" t="s">
        <v>66</v>
      </c>
      <c r="M4" s="422" t="s">
        <v>70</v>
      </c>
      <c r="N4" s="422" t="s">
        <v>76</v>
      </c>
      <c r="O4" s="422" t="s">
        <v>78</v>
      </c>
      <c r="P4" s="422" t="s">
        <v>80</v>
      </c>
      <c r="Q4" s="400" t="s">
        <v>679</v>
      </c>
      <c r="R4" s="422" t="s">
        <v>680</v>
      </c>
      <c r="S4" s="422" t="s">
        <v>681</v>
      </c>
      <c r="T4" s="422" t="s">
        <v>682</v>
      </c>
      <c r="W4" s="397" t="s">
        <v>1007</v>
      </c>
      <c r="Y4" s="397" t="s">
        <v>1007</v>
      </c>
      <c r="AC4" s="397" t="s">
        <v>1007</v>
      </c>
      <c r="AE4" s="397" t="s">
        <v>1007</v>
      </c>
      <c r="AN4" s="404" t="s">
        <v>1079</v>
      </c>
      <c r="AO4" s="405">
        <v>0.85</v>
      </c>
      <c r="AQ4" s="404" t="s">
        <v>1091</v>
      </c>
      <c r="AR4" s="405">
        <v>0.85</v>
      </c>
      <c r="BA4" s="427" t="s">
        <v>1339</v>
      </c>
      <c r="BB4" s="428" t="s">
        <v>1409</v>
      </c>
      <c r="BC4" s="428" t="s">
        <v>1410</v>
      </c>
      <c r="BD4" s="428" t="s">
        <v>1340</v>
      </c>
      <c r="BE4" s="429"/>
      <c r="BF4" s="429">
        <v>0.8</v>
      </c>
      <c r="BG4" s="430">
        <v>7.1900000000000006E-2</v>
      </c>
      <c r="BH4" s="430">
        <v>5.67E-2</v>
      </c>
      <c r="BI4" s="429">
        <v>0.3</v>
      </c>
      <c r="BJ4" s="430">
        <v>1.55E-2</v>
      </c>
      <c r="BK4" s="429">
        <v>0</v>
      </c>
      <c r="BL4" s="429">
        <v>1</v>
      </c>
      <c r="BM4" s="433">
        <v>100</v>
      </c>
      <c r="BN4" s="434">
        <f t="shared" ref="BN4:BN32" si="0">BM4*1.25</f>
        <v>125</v>
      </c>
    </row>
    <row r="5" spans="1:66" ht="15" thickBot="1" x14ac:dyDescent="0.4">
      <c r="A5" s="394" t="s">
        <v>1013</v>
      </c>
      <c r="C5" s="395" t="s">
        <v>405</v>
      </c>
      <c r="G5" s="481" t="s">
        <v>816</v>
      </c>
      <c r="Q5" s="416"/>
      <c r="W5" s="397" t="s">
        <v>1287</v>
      </c>
      <c r="Y5" s="397" t="s">
        <v>1109</v>
      </c>
      <c r="AC5" s="397" t="s">
        <v>1079</v>
      </c>
      <c r="AE5" s="398" t="s">
        <v>1179</v>
      </c>
      <c r="AI5" s="636" t="s">
        <v>1446</v>
      </c>
      <c r="AJ5" s="637"/>
      <c r="AN5" s="406" t="s">
        <v>1080</v>
      </c>
      <c r="AO5" s="407">
        <v>1</v>
      </c>
      <c r="AQ5" s="404" t="s">
        <v>1092</v>
      </c>
      <c r="AR5" s="405">
        <v>0.9</v>
      </c>
      <c r="BA5" s="427" t="s">
        <v>1342</v>
      </c>
      <c r="BB5" s="428" t="s">
        <v>1409</v>
      </c>
      <c r="BC5" s="428" t="s">
        <v>1410</v>
      </c>
      <c r="BD5" s="428" t="s">
        <v>1343</v>
      </c>
      <c r="BE5" s="429"/>
      <c r="BF5" s="429">
        <v>0.8</v>
      </c>
      <c r="BG5" s="430">
        <v>7.1900000000000006E-2</v>
      </c>
      <c r="BH5" s="430">
        <v>5.67E-2</v>
      </c>
      <c r="BI5" s="429">
        <v>0.3</v>
      </c>
      <c r="BJ5" s="430">
        <v>1.55E-2</v>
      </c>
      <c r="BK5" s="429">
        <v>0</v>
      </c>
      <c r="BL5" s="429">
        <v>1</v>
      </c>
      <c r="BM5" s="433">
        <v>100</v>
      </c>
      <c r="BN5" s="434">
        <f t="shared" si="0"/>
        <v>125</v>
      </c>
    </row>
    <row r="6" spans="1:66" ht="29.5" thickBot="1" x14ac:dyDescent="0.4">
      <c r="A6" s="394" t="s">
        <v>1014</v>
      </c>
      <c r="C6" s="395" t="s">
        <v>406</v>
      </c>
      <c r="G6" s="481" t="s">
        <v>817</v>
      </c>
      <c r="K6" t="s">
        <v>64</v>
      </c>
      <c r="L6" t="s">
        <v>64</v>
      </c>
      <c r="M6" t="s">
        <v>64</v>
      </c>
      <c r="N6" t="s">
        <v>64</v>
      </c>
      <c r="O6" t="s">
        <v>64</v>
      </c>
      <c r="P6" t="s">
        <v>64</v>
      </c>
      <c r="Q6" t="s">
        <v>64</v>
      </c>
      <c r="R6" t="s">
        <v>64</v>
      </c>
      <c r="S6" t="s">
        <v>64</v>
      </c>
      <c r="T6" t="s">
        <v>64</v>
      </c>
      <c r="W6" s="398" t="s">
        <v>1288</v>
      </c>
      <c r="Y6" s="398" t="s">
        <v>1110</v>
      </c>
      <c r="AC6" s="398" t="s">
        <v>1080</v>
      </c>
      <c r="AI6" s="477" t="s">
        <v>18</v>
      </c>
      <c r="AJ6" s="478">
        <v>2400</v>
      </c>
      <c r="AQ6" s="404" t="s">
        <v>1093</v>
      </c>
      <c r="AR6" s="405">
        <v>0.94</v>
      </c>
      <c r="BA6" s="427" t="s">
        <v>1346</v>
      </c>
      <c r="BB6" s="428" t="s">
        <v>1409</v>
      </c>
      <c r="BC6" s="428" t="s">
        <v>1410</v>
      </c>
      <c r="BD6" s="428" t="s">
        <v>1347</v>
      </c>
      <c r="BE6" s="429"/>
      <c r="BF6" s="429">
        <v>0.8</v>
      </c>
      <c r="BG6" s="430">
        <v>7.1900000000000006E-2</v>
      </c>
      <c r="BH6" s="430">
        <v>5.67E-2</v>
      </c>
      <c r="BI6" s="429">
        <v>0.3</v>
      </c>
      <c r="BJ6" s="430">
        <v>1.55E-2</v>
      </c>
      <c r="BK6" s="429">
        <v>0</v>
      </c>
      <c r="BL6" s="429">
        <v>1</v>
      </c>
      <c r="BM6" s="433">
        <v>100</v>
      </c>
      <c r="BN6" s="434">
        <f t="shared" si="0"/>
        <v>125</v>
      </c>
    </row>
    <row r="7" spans="1:66" ht="29.5" thickBot="1" x14ac:dyDescent="0.4">
      <c r="A7" s="394" t="s">
        <v>1015</v>
      </c>
      <c r="C7" s="390"/>
      <c r="G7" s="481" t="s">
        <v>1457</v>
      </c>
      <c r="K7" t="s">
        <v>68</v>
      </c>
      <c r="L7" t="s">
        <v>68</v>
      </c>
      <c r="M7" t="s">
        <v>74</v>
      </c>
      <c r="N7" t="s">
        <v>68</v>
      </c>
      <c r="O7" t="s">
        <v>68</v>
      </c>
      <c r="P7" t="s">
        <v>74</v>
      </c>
      <c r="Q7" t="s">
        <v>74</v>
      </c>
      <c r="R7" t="s">
        <v>74</v>
      </c>
      <c r="S7" t="s">
        <v>68</v>
      </c>
      <c r="T7" t="s">
        <v>74</v>
      </c>
      <c r="AI7" s="475" t="s">
        <v>1329</v>
      </c>
      <c r="AJ7" s="476">
        <f>AJ6*1.25</f>
        <v>3000</v>
      </c>
      <c r="AN7" s="623" t="s">
        <v>1295</v>
      </c>
      <c r="AO7" s="624"/>
      <c r="AQ7" s="406" t="s">
        <v>1090</v>
      </c>
      <c r="AR7" s="407">
        <v>0.95</v>
      </c>
      <c r="BA7" s="427" t="s">
        <v>1348</v>
      </c>
      <c r="BB7" s="428" t="s">
        <v>1409</v>
      </c>
      <c r="BC7" s="428" t="s">
        <v>1410</v>
      </c>
      <c r="BD7" s="428" t="s">
        <v>1349</v>
      </c>
      <c r="BE7" s="429"/>
      <c r="BF7" s="429">
        <v>0.8</v>
      </c>
      <c r="BG7" s="430">
        <v>7.1900000000000006E-2</v>
      </c>
      <c r="BH7" s="430">
        <v>5.67E-2</v>
      </c>
      <c r="BI7" s="429">
        <v>0.3</v>
      </c>
      <c r="BJ7" s="430">
        <v>1.55E-2</v>
      </c>
      <c r="BK7" s="429">
        <v>0</v>
      </c>
      <c r="BL7" s="429">
        <v>1</v>
      </c>
      <c r="BM7" s="433">
        <v>100</v>
      </c>
      <c r="BN7" s="434">
        <f t="shared" si="0"/>
        <v>125</v>
      </c>
    </row>
    <row r="8" spans="1:66" ht="14.5" customHeight="1" thickBot="1" x14ac:dyDescent="0.4">
      <c r="A8" s="394" t="s">
        <v>1016</v>
      </c>
      <c r="C8" s="392" t="s">
        <v>1249</v>
      </c>
      <c r="G8" s="481" t="s">
        <v>1458</v>
      </c>
      <c r="K8" t="s">
        <v>72</v>
      </c>
      <c r="L8" t="s">
        <v>72</v>
      </c>
      <c r="N8" t="s">
        <v>72</v>
      </c>
      <c r="O8" t="s">
        <v>72</v>
      </c>
      <c r="S8" t="s">
        <v>72</v>
      </c>
      <c r="AC8" s="393" t="s">
        <v>1101</v>
      </c>
      <c r="AE8" s="393" t="s">
        <v>1103</v>
      </c>
      <c r="AN8" s="404" t="s">
        <v>1079</v>
      </c>
      <c r="AO8" s="405">
        <v>0.85</v>
      </c>
      <c r="BA8" s="427" t="s">
        <v>1350</v>
      </c>
      <c r="BB8" s="428" t="s">
        <v>1409</v>
      </c>
      <c r="BC8" s="428" t="s">
        <v>1410</v>
      </c>
      <c r="BD8" s="428" t="s">
        <v>1351</v>
      </c>
      <c r="BE8" s="429"/>
      <c r="BF8" s="429">
        <v>0.8</v>
      </c>
      <c r="BG8" s="430">
        <v>7.1900000000000006E-2</v>
      </c>
      <c r="BH8" s="430">
        <v>5.67E-2</v>
      </c>
      <c r="BI8" s="429">
        <v>0.3</v>
      </c>
      <c r="BJ8" s="430">
        <v>1.55E-2</v>
      </c>
      <c r="BK8" s="429">
        <v>0</v>
      </c>
      <c r="BL8" s="429">
        <v>1</v>
      </c>
      <c r="BM8" s="433">
        <v>100</v>
      </c>
      <c r="BN8" s="434">
        <f t="shared" si="0"/>
        <v>125</v>
      </c>
    </row>
    <row r="9" spans="1:66" ht="14.5" customHeight="1" thickBot="1" x14ac:dyDescent="0.4">
      <c r="A9" s="389"/>
      <c r="C9" s="395" t="s">
        <v>1007</v>
      </c>
      <c r="G9" s="481" t="s">
        <v>1459</v>
      </c>
      <c r="W9" s="393" t="s">
        <v>610</v>
      </c>
      <c r="Y9" s="393" t="s">
        <v>1290</v>
      </c>
      <c r="AC9" s="397" t="s">
        <v>1007</v>
      </c>
      <c r="AE9" s="397" t="s">
        <v>1007</v>
      </c>
      <c r="AN9" s="406" t="s">
        <v>1080</v>
      </c>
      <c r="AO9" s="407">
        <v>1</v>
      </c>
      <c r="AQ9" s="616" t="s">
        <v>1308</v>
      </c>
      <c r="AR9" s="617"/>
      <c r="BA9" s="427" t="s">
        <v>1352</v>
      </c>
      <c r="BB9" s="428" t="s">
        <v>1409</v>
      </c>
      <c r="BC9" s="428" t="s">
        <v>1410</v>
      </c>
      <c r="BD9" s="428" t="s">
        <v>1353</v>
      </c>
      <c r="BE9" s="429"/>
      <c r="BF9" s="429">
        <v>0.8</v>
      </c>
      <c r="BG9" s="430">
        <v>7.1900000000000006E-2</v>
      </c>
      <c r="BH9" s="430">
        <v>5.67E-2</v>
      </c>
      <c r="BI9" s="429">
        <v>0.3</v>
      </c>
      <c r="BJ9" s="430">
        <v>1.55E-2</v>
      </c>
      <c r="BK9" s="429">
        <v>0</v>
      </c>
      <c r="BL9" s="429">
        <v>1</v>
      </c>
      <c r="BM9" s="433">
        <v>100</v>
      </c>
      <c r="BN9" s="434">
        <f t="shared" si="0"/>
        <v>125</v>
      </c>
    </row>
    <row r="10" spans="1:66" ht="14.5" customHeight="1" thickBot="1" x14ac:dyDescent="0.4">
      <c r="A10" s="391" t="s">
        <v>386</v>
      </c>
      <c r="C10" s="395" t="s">
        <v>984</v>
      </c>
      <c r="G10" s="482" t="s">
        <v>1460</v>
      </c>
      <c r="W10" s="397" t="s">
        <v>1007</v>
      </c>
      <c r="Y10" s="397" t="s">
        <v>585</v>
      </c>
      <c r="AC10" s="397" t="s">
        <v>1091</v>
      </c>
      <c r="AE10" s="397" t="s">
        <v>1084</v>
      </c>
      <c r="AQ10" s="406" t="s">
        <v>1082</v>
      </c>
      <c r="AR10" s="407">
        <v>0.11</v>
      </c>
      <c r="BA10" s="427" t="s">
        <v>1357</v>
      </c>
      <c r="BB10" s="428" t="s">
        <v>1409</v>
      </c>
      <c r="BC10" s="428" t="s">
        <v>1410</v>
      </c>
      <c r="BD10" s="428" t="s">
        <v>1358</v>
      </c>
      <c r="BE10" s="429"/>
      <c r="BF10" s="429">
        <v>0.8</v>
      </c>
      <c r="BG10" s="430">
        <v>7.1900000000000006E-2</v>
      </c>
      <c r="BH10" s="430">
        <v>5.67E-2</v>
      </c>
      <c r="BI10" s="429">
        <v>0.3</v>
      </c>
      <c r="BJ10" s="430">
        <v>1.55E-2</v>
      </c>
      <c r="BK10" s="429">
        <v>0</v>
      </c>
      <c r="BL10" s="429">
        <v>1</v>
      </c>
      <c r="BM10" s="433">
        <v>100</v>
      </c>
      <c r="BN10" s="434">
        <f t="shared" si="0"/>
        <v>125</v>
      </c>
    </row>
    <row r="11" spans="1:66" ht="28.5" thickBot="1" x14ac:dyDescent="0.4">
      <c r="A11" s="412" t="s">
        <v>1007</v>
      </c>
      <c r="C11" s="395" t="s">
        <v>1073</v>
      </c>
      <c r="K11" s="393" t="s">
        <v>961</v>
      </c>
      <c r="M11" s="399" t="s">
        <v>1053</v>
      </c>
      <c r="O11" s="413" t="s">
        <v>1444</v>
      </c>
      <c r="P11" s="413" t="s">
        <v>1445</v>
      </c>
      <c r="W11" s="397" t="s">
        <v>55</v>
      </c>
      <c r="Y11" s="397" t="s">
        <v>586</v>
      </c>
      <c r="AC11" s="397" t="s">
        <v>1092</v>
      </c>
      <c r="AE11" s="397" t="s">
        <v>1085</v>
      </c>
      <c r="AN11" s="623" t="s">
        <v>1083</v>
      </c>
      <c r="AO11" s="624"/>
      <c r="BA11" s="427" t="s">
        <v>1411</v>
      </c>
      <c r="BB11" s="428" t="s">
        <v>1409</v>
      </c>
      <c r="BC11" s="428" t="s">
        <v>1410</v>
      </c>
      <c r="BD11" s="428" t="s">
        <v>1361</v>
      </c>
      <c r="BE11" s="429"/>
      <c r="BF11" s="429">
        <v>0.8</v>
      </c>
      <c r="BG11" s="430">
        <v>7.1900000000000006E-2</v>
      </c>
      <c r="BH11" s="430">
        <v>5.67E-2</v>
      </c>
      <c r="BI11" s="429">
        <v>0.3</v>
      </c>
      <c r="BJ11" s="430">
        <v>1.55E-2</v>
      </c>
      <c r="BK11" s="429">
        <v>0</v>
      </c>
      <c r="BL11" s="429">
        <v>1</v>
      </c>
      <c r="BM11" s="433">
        <v>100</v>
      </c>
      <c r="BN11" s="434">
        <f t="shared" si="0"/>
        <v>125</v>
      </c>
    </row>
    <row r="12" spans="1:66" ht="15" thickBot="1" x14ac:dyDescent="0.4">
      <c r="A12" s="412" t="s">
        <v>384</v>
      </c>
      <c r="C12" s="395" t="s">
        <v>1250</v>
      </c>
      <c r="K12" s="397" t="s">
        <v>1007</v>
      </c>
      <c r="M12" s="400" t="s">
        <v>1007</v>
      </c>
      <c r="O12" s="317">
        <v>100</v>
      </c>
      <c r="P12" s="317">
        <v>125</v>
      </c>
      <c r="W12" s="397" t="s">
        <v>607</v>
      </c>
      <c r="Y12" s="397" t="s">
        <v>587</v>
      </c>
      <c r="AC12" s="397" t="s">
        <v>1093</v>
      </c>
      <c r="AE12" s="398" t="s">
        <v>1086</v>
      </c>
      <c r="AN12" s="404" t="s">
        <v>1084</v>
      </c>
      <c r="AO12" s="405">
        <v>0.7</v>
      </c>
      <c r="AQ12" s="616" t="s">
        <v>1309</v>
      </c>
      <c r="AR12" s="617"/>
      <c r="BA12" s="427" t="s">
        <v>1412</v>
      </c>
      <c r="BB12" s="428" t="s">
        <v>1409</v>
      </c>
      <c r="BC12" s="428" t="s">
        <v>1410</v>
      </c>
      <c r="BD12" s="428" t="s">
        <v>1364</v>
      </c>
      <c r="BE12" s="429"/>
      <c r="BF12" s="429">
        <v>0.8</v>
      </c>
      <c r="BG12" s="430">
        <v>7.1900000000000006E-2</v>
      </c>
      <c r="BH12" s="430">
        <v>5.67E-2</v>
      </c>
      <c r="BI12" s="429">
        <v>0.3</v>
      </c>
      <c r="BJ12" s="430">
        <v>1.55E-2</v>
      </c>
      <c r="BK12" s="429">
        <v>0</v>
      </c>
      <c r="BL12" s="429">
        <v>1</v>
      </c>
      <c r="BM12" s="433">
        <v>100</v>
      </c>
      <c r="BN12" s="434">
        <f t="shared" si="0"/>
        <v>125</v>
      </c>
    </row>
    <row r="13" spans="1:66" ht="15" thickBot="1" x14ac:dyDescent="0.4">
      <c r="A13" s="412" t="s">
        <v>379</v>
      </c>
      <c r="C13" s="395" t="s">
        <v>91</v>
      </c>
      <c r="K13" s="397" t="s">
        <v>968</v>
      </c>
      <c r="M13" s="401" t="s">
        <v>1054</v>
      </c>
      <c r="W13" s="397" t="s">
        <v>608</v>
      </c>
      <c r="Y13" s="397" t="s">
        <v>588</v>
      </c>
      <c r="AC13" s="398" t="s">
        <v>1090</v>
      </c>
      <c r="AN13" s="404" t="s">
        <v>1085</v>
      </c>
      <c r="AO13" s="405">
        <v>1</v>
      </c>
      <c r="AQ13" s="406" t="s">
        <v>1310</v>
      </c>
      <c r="AR13" s="407">
        <v>0.5</v>
      </c>
      <c r="BA13" s="427" t="s">
        <v>1366</v>
      </c>
      <c r="BB13" s="428" t="s">
        <v>1409</v>
      </c>
      <c r="BC13" s="428" t="s">
        <v>1410</v>
      </c>
      <c r="BD13" s="428" t="s">
        <v>1367</v>
      </c>
      <c r="BE13" s="429"/>
      <c r="BF13" s="429">
        <v>0.8</v>
      </c>
      <c r="BG13" s="430">
        <v>7.1900000000000006E-2</v>
      </c>
      <c r="BH13" s="430">
        <v>5.67E-2</v>
      </c>
      <c r="BI13" s="429">
        <v>0.3</v>
      </c>
      <c r="BJ13" s="430">
        <v>1.55E-2</v>
      </c>
      <c r="BK13" s="429">
        <v>0</v>
      </c>
      <c r="BL13" s="429">
        <v>1</v>
      </c>
      <c r="BM13" s="433">
        <v>100</v>
      </c>
      <c r="BN13" s="434">
        <f t="shared" si="0"/>
        <v>125</v>
      </c>
    </row>
    <row r="14" spans="1:66" ht="15" thickBot="1" x14ac:dyDescent="0.4">
      <c r="A14" s="412" t="s">
        <v>378</v>
      </c>
      <c r="K14" s="397" t="s">
        <v>970</v>
      </c>
      <c r="M14" s="401" t="s">
        <v>1062</v>
      </c>
      <c r="W14" s="397" t="s">
        <v>609</v>
      </c>
      <c r="Y14" s="397" t="s">
        <v>589</v>
      </c>
      <c r="AN14" s="406" t="s">
        <v>1086</v>
      </c>
      <c r="AO14" s="407">
        <v>0.7</v>
      </c>
      <c r="BA14" s="427" t="s">
        <v>1368</v>
      </c>
      <c r="BB14" s="428" t="s">
        <v>1409</v>
      </c>
      <c r="BC14" s="428" t="s">
        <v>1410</v>
      </c>
      <c r="BD14" s="428" t="s">
        <v>1369</v>
      </c>
      <c r="BE14" s="429"/>
      <c r="BF14" s="429">
        <v>0.8</v>
      </c>
      <c r="BG14" s="430">
        <v>7.1900000000000006E-2</v>
      </c>
      <c r="BH14" s="430">
        <v>5.67E-2</v>
      </c>
      <c r="BI14" s="429">
        <v>0.3</v>
      </c>
      <c r="BJ14" s="430">
        <v>1.55E-2</v>
      </c>
      <c r="BK14" s="429">
        <v>0</v>
      </c>
      <c r="BL14" s="429">
        <v>1</v>
      </c>
      <c r="BM14" s="433">
        <v>100</v>
      </c>
      <c r="BN14" s="434">
        <f t="shared" si="0"/>
        <v>125</v>
      </c>
    </row>
    <row r="15" spans="1:66" ht="15" thickBot="1" x14ac:dyDescent="0.4">
      <c r="A15" s="412" t="s">
        <v>380</v>
      </c>
      <c r="C15" s="395"/>
      <c r="K15" s="398" t="s">
        <v>969</v>
      </c>
      <c r="W15" s="397" t="s">
        <v>374</v>
      </c>
      <c r="Y15" s="397" t="s">
        <v>590</v>
      </c>
      <c r="AQ15" s="616" t="s">
        <v>1311</v>
      </c>
      <c r="AR15" s="617"/>
      <c r="BA15" s="427" t="s">
        <v>1370</v>
      </c>
      <c r="BB15" s="428" t="s">
        <v>1409</v>
      </c>
      <c r="BC15" s="428" t="s">
        <v>1410</v>
      </c>
      <c r="BD15" s="428" t="s">
        <v>1371</v>
      </c>
      <c r="BE15" s="429"/>
      <c r="BF15" s="429">
        <v>0.8</v>
      </c>
      <c r="BG15" s="430">
        <v>7.1900000000000006E-2</v>
      </c>
      <c r="BH15" s="430">
        <v>5.67E-2</v>
      </c>
      <c r="BI15" s="429">
        <v>0.3</v>
      </c>
      <c r="BJ15" s="430">
        <v>1.55E-2</v>
      </c>
      <c r="BK15" s="429">
        <v>0</v>
      </c>
      <c r="BL15" s="429">
        <v>1</v>
      </c>
      <c r="BM15" s="433">
        <v>100</v>
      </c>
      <c r="BN15" s="434">
        <f t="shared" si="0"/>
        <v>125</v>
      </c>
    </row>
    <row r="16" spans="1:66" ht="15" thickBot="1" x14ac:dyDescent="0.4">
      <c r="A16" s="412" t="s">
        <v>385</v>
      </c>
      <c r="C16" s="390"/>
      <c r="W16" s="398" t="s">
        <v>238</v>
      </c>
      <c r="Y16" s="397" t="s">
        <v>591</v>
      </c>
      <c r="AN16" s="623" t="s">
        <v>1296</v>
      </c>
      <c r="AO16" s="624"/>
      <c r="AQ16" s="406" t="s">
        <v>1312</v>
      </c>
      <c r="AR16" s="407">
        <v>0.5</v>
      </c>
      <c r="BA16" s="427" t="s">
        <v>1372</v>
      </c>
      <c r="BB16" s="428" t="s">
        <v>1409</v>
      </c>
      <c r="BC16" s="428" t="s">
        <v>1410</v>
      </c>
      <c r="BD16" s="428" t="s">
        <v>1373</v>
      </c>
      <c r="BE16" s="429"/>
      <c r="BF16" s="429">
        <v>0.8</v>
      </c>
      <c r="BG16" s="430">
        <v>7.1900000000000006E-2</v>
      </c>
      <c r="BH16" s="430">
        <v>5.67E-2</v>
      </c>
      <c r="BI16" s="429">
        <v>0.3</v>
      </c>
      <c r="BJ16" s="430">
        <v>1.55E-2</v>
      </c>
      <c r="BK16" s="429">
        <v>0</v>
      </c>
      <c r="BL16" s="429">
        <v>1</v>
      </c>
      <c r="BM16" s="433">
        <v>100</v>
      </c>
      <c r="BN16" s="434">
        <f t="shared" si="0"/>
        <v>125</v>
      </c>
    </row>
    <row r="17" spans="1:66" ht="15" thickBot="1" x14ac:dyDescent="0.4">
      <c r="A17" s="412" t="s">
        <v>382</v>
      </c>
      <c r="C17" s="392" t="s">
        <v>1211</v>
      </c>
      <c r="Y17" s="397" t="s">
        <v>592</v>
      </c>
      <c r="AN17" s="406" t="s">
        <v>1089</v>
      </c>
      <c r="AO17" s="407">
        <v>0.9</v>
      </c>
      <c r="BA17" s="427" t="s">
        <v>1374</v>
      </c>
      <c r="BB17" s="428" t="s">
        <v>1409</v>
      </c>
      <c r="BC17" s="428" t="s">
        <v>1410</v>
      </c>
      <c r="BD17" s="428" t="s">
        <v>1375</v>
      </c>
      <c r="BE17" s="429"/>
      <c r="BF17" s="429">
        <v>0.8</v>
      </c>
      <c r="BG17" s="430">
        <v>7.1900000000000006E-2</v>
      </c>
      <c r="BH17" s="430">
        <v>5.67E-2</v>
      </c>
      <c r="BI17" s="429">
        <v>0.3</v>
      </c>
      <c r="BJ17" s="430">
        <v>1.55E-2</v>
      </c>
      <c r="BK17" s="429">
        <v>0</v>
      </c>
      <c r="BL17" s="429">
        <v>1</v>
      </c>
      <c r="BM17" s="433">
        <v>100</v>
      </c>
      <c r="BN17" s="434">
        <f t="shared" si="0"/>
        <v>125</v>
      </c>
    </row>
    <row r="18" spans="1:66" ht="15" thickBot="1" x14ac:dyDescent="0.4">
      <c r="A18" s="412" t="s">
        <v>376</v>
      </c>
      <c r="C18" s="395" t="s">
        <v>1007</v>
      </c>
      <c r="Y18" s="397" t="s">
        <v>593</v>
      </c>
      <c r="AQ18" s="618" t="s">
        <v>1313</v>
      </c>
      <c r="AR18" s="618"/>
      <c r="BA18" s="427" t="s">
        <v>1376</v>
      </c>
      <c r="BB18" s="428" t="s">
        <v>1409</v>
      </c>
      <c r="BC18" s="428" t="s">
        <v>1410</v>
      </c>
      <c r="BD18" s="428" t="s">
        <v>1377</v>
      </c>
      <c r="BE18" s="429"/>
      <c r="BF18" s="429">
        <v>0.8</v>
      </c>
      <c r="BG18" s="430">
        <v>7.1900000000000006E-2</v>
      </c>
      <c r="BH18" s="430">
        <v>5.67E-2</v>
      </c>
      <c r="BI18" s="429">
        <v>0.3</v>
      </c>
      <c r="BJ18" s="430">
        <v>1.55E-2</v>
      </c>
      <c r="BK18" s="429">
        <v>0</v>
      </c>
      <c r="BL18" s="429">
        <v>1</v>
      </c>
      <c r="BM18" s="433">
        <v>100</v>
      </c>
      <c r="BN18" s="434">
        <f t="shared" si="0"/>
        <v>125</v>
      </c>
    </row>
    <row r="19" spans="1:66" ht="15" thickBot="1" x14ac:dyDescent="0.4">
      <c r="A19" s="412" t="s">
        <v>377</v>
      </c>
      <c r="C19" s="395" t="s">
        <v>1213</v>
      </c>
      <c r="K19" s="393" t="s">
        <v>404</v>
      </c>
      <c r="Y19" s="398" t="s">
        <v>594</v>
      </c>
      <c r="AN19" s="616" t="s">
        <v>1297</v>
      </c>
      <c r="AO19" s="617"/>
      <c r="AQ19" s="409" t="s">
        <v>1109</v>
      </c>
      <c r="AR19" s="409">
        <v>1</v>
      </c>
      <c r="BA19" s="427" t="s">
        <v>1378</v>
      </c>
      <c r="BB19" s="428" t="s">
        <v>1409</v>
      </c>
      <c r="BC19" s="428" t="s">
        <v>1410</v>
      </c>
      <c r="BD19" s="428" t="s">
        <v>1379</v>
      </c>
      <c r="BE19" s="429"/>
      <c r="BF19" s="429">
        <v>0.8</v>
      </c>
      <c r="BG19" s="430">
        <v>7.1900000000000006E-2</v>
      </c>
      <c r="BH19" s="430">
        <v>5.67E-2</v>
      </c>
      <c r="BI19" s="429">
        <v>0.3</v>
      </c>
      <c r="BJ19" s="430">
        <v>1.55E-2</v>
      </c>
      <c r="BK19" s="429">
        <v>0</v>
      </c>
      <c r="BL19" s="429">
        <v>1</v>
      </c>
      <c r="BM19" s="433">
        <v>100</v>
      </c>
      <c r="BN19" s="434">
        <f t="shared" si="0"/>
        <v>125</v>
      </c>
    </row>
    <row r="20" spans="1:66" ht="15" thickBot="1" x14ac:dyDescent="0.4">
      <c r="A20" s="412" t="s">
        <v>387</v>
      </c>
      <c r="C20" s="395" t="s">
        <v>1214</v>
      </c>
      <c r="K20" s="403" t="str">
        <f>IF('Customer Information'!C20="","",'Customer Information'!C20)</f>
        <v/>
      </c>
      <c r="AN20" s="406" t="s">
        <v>1298</v>
      </c>
      <c r="AO20" s="407">
        <v>0.5</v>
      </c>
      <c r="AQ20" s="409" t="s">
        <v>1110</v>
      </c>
      <c r="AR20" s="409">
        <v>0</v>
      </c>
      <c r="BA20" s="427" t="s">
        <v>1380</v>
      </c>
      <c r="BB20" s="428" t="s">
        <v>1409</v>
      </c>
      <c r="BC20" s="428" t="s">
        <v>1410</v>
      </c>
      <c r="BD20" s="428" t="s">
        <v>1381</v>
      </c>
      <c r="BE20" s="429"/>
      <c r="BF20" s="429">
        <v>0.8</v>
      </c>
      <c r="BG20" s="430">
        <v>7.1900000000000006E-2</v>
      </c>
      <c r="BH20" s="430">
        <v>5.67E-2</v>
      </c>
      <c r="BI20" s="429">
        <v>0.3</v>
      </c>
      <c r="BJ20" s="430">
        <v>1.55E-2</v>
      </c>
      <c r="BK20" s="429">
        <v>0</v>
      </c>
      <c r="BL20" s="429">
        <v>1</v>
      </c>
      <c r="BM20" s="433">
        <v>100</v>
      </c>
      <c r="BN20" s="434">
        <f t="shared" si="0"/>
        <v>125</v>
      </c>
    </row>
    <row r="21" spans="1:66" ht="15" thickBot="1" x14ac:dyDescent="0.4">
      <c r="A21" s="412" t="s">
        <v>388</v>
      </c>
      <c r="C21" s="390"/>
      <c r="BA21" s="427" t="s">
        <v>1382</v>
      </c>
      <c r="BB21" s="428" t="s">
        <v>1409</v>
      </c>
      <c r="BC21" s="428" t="s">
        <v>1410</v>
      </c>
      <c r="BD21" s="428" t="s">
        <v>1383</v>
      </c>
      <c r="BE21" s="429"/>
      <c r="BF21" s="429">
        <v>0.8</v>
      </c>
      <c r="BG21" s="430">
        <v>7.1900000000000006E-2</v>
      </c>
      <c r="BH21" s="430">
        <v>5.67E-2</v>
      </c>
      <c r="BI21" s="429">
        <v>0.3</v>
      </c>
      <c r="BJ21" s="430">
        <v>1.55E-2</v>
      </c>
      <c r="BK21" s="429">
        <v>0</v>
      </c>
      <c r="BL21" s="429">
        <v>1</v>
      </c>
      <c r="BM21" s="433">
        <v>100</v>
      </c>
      <c r="BN21" s="434">
        <f t="shared" si="0"/>
        <v>125</v>
      </c>
    </row>
    <row r="22" spans="1:66" x14ac:dyDescent="0.35">
      <c r="A22" s="412" t="s">
        <v>381</v>
      </c>
      <c r="C22" s="390"/>
      <c r="K22" s="402" t="s">
        <v>386</v>
      </c>
      <c r="AN22" s="616" t="s">
        <v>1297</v>
      </c>
      <c r="AO22" s="617"/>
      <c r="AQ22" s="618" t="s">
        <v>1314</v>
      </c>
      <c r="AR22" s="618"/>
      <c r="BA22" s="427" t="s">
        <v>1385</v>
      </c>
      <c r="BB22" s="428" t="s">
        <v>1409</v>
      </c>
      <c r="BC22" s="428" t="s">
        <v>1410</v>
      </c>
      <c r="BD22" s="428" t="s">
        <v>1386</v>
      </c>
      <c r="BE22" s="429"/>
      <c r="BF22" s="429">
        <v>0.8</v>
      </c>
      <c r="BG22" s="430">
        <v>7.1900000000000006E-2</v>
      </c>
      <c r="BH22" s="430">
        <v>5.67E-2</v>
      </c>
      <c r="BI22" s="429">
        <v>0.3</v>
      </c>
      <c r="BJ22" s="430">
        <v>1.55E-2</v>
      </c>
      <c r="BK22" s="429">
        <v>0</v>
      </c>
      <c r="BL22" s="429">
        <v>1</v>
      </c>
      <c r="BM22" s="433">
        <v>100</v>
      </c>
      <c r="BN22" s="434">
        <f t="shared" si="0"/>
        <v>125</v>
      </c>
    </row>
    <row r="23" spans="1:66" ht="15" thickBot="1" x14ac:dyDescent="0.4">
      <c r="A23" s="412" t="s">
        <v>383</v>
      </c>
      <c r="C23" s="390"/>
      <c r="K23" s="403" t="str">
        <f>IF('Customer Information'!C16="","",'Customer Information'!C16)</f>
        <v/>
      </c>
      <c r="L23" t="str">
        <f>IF(ISERROR(K23),"",K23)</f>
        <v/>
      </c>
      <c r="AN23" s="406" t="s">
        <v>1299</v>
      </c>
      <c r="AO23" s="407">
        <v>0.5</v>
      </c>
      <c r="AQ23" s="408" t="s">
        <v>1315</v>
      </c>
      <c r="AR23" s="408">
        <v>0.746</v>
      </c>
      <c r="BA23" s="427" t="s">
        <v>1360</v>
      </c>
      <c r="BB23" s="428" t="s">
        <v>1409</v>
      </c>
      <c r="BC23" s="428" t="s">
        <v>1410</v>
      </c>
      <c r="BD23" s="428" t="s">
        <v>1361</v>
      </c>
      <c r="BE23" s="429"/>
      <c r="BF23" s="429">
        <v>0.8</v>
      </c>
      <c r="BG23" s="430">
        <v>7.1900000000000006E-2</v>
      </c>
      <c r="BH23" s="430">
        <v>5.67E-2</v>
      </c>
      <c r="BI23" s="429">
        <v>0.3</v>
      </c>
      <c r="BJ23" s="430">
        <v>1.55E-2</v>
      </c>
      <c r="BK23" s="429">
        <v>0</v>
      </c>
      <c r="BL23" s="429">
        <v>1</v>
      </c>
      <c r="BM23" s="433">
        <v>100</v>
      </c>
      <c r="BN23" s="434">
        <f t="shared" si="0"/>
        <v>125</v>
      </c>
    </row>
    <row r="24" spans="1:66" ht="15" thickBot="1" x14ac:dyDescent="0.4">
      <c r="A24" s="412" t="s">
        <v>374</v>
      </c>
      <c r="BA24" s="427" t="s">
        <v>1363</v>
      </c>
      <c r="BB24" s="428" t="s">
        <v>1409</v>
      </c>
      <c r="BC24" s="428" t="s">
        <v>1410</v>
      </c>
      <c r="BD24" s="428" t="s">
        <v>1364</v>
      </c>
      <c r="BE24" s="429"/>
      <c r="BF24" s="429">
        <v>0.8</v>
      </c>
      <c r="BG24" s="430">
        <v>7.1900000000000006E-2</v>
      </c>
      <c r="BH24" s="430">
        <v>5.67E-2</v>
      </c>
      <c r="BI24" s="429">
        <v>0.3</v>
      </c>
      <c r="BJ24" s="430">
        <v>1.55E-2</v>
      </c>
      <c r="BK24" s="429">
        <v>0</v>
      </c>
      <c r="BL24" s="429">
        <v>1</v>
      </c>
      <c r="BM24" s="433">
        <v>100</v>
      </c>
      <c r="BN24" s="434">
        <f t="shared" si="0"/>
        <v>125</v>
      </c>
    </row>
    <row r="25" spans="1:66" ht="26" x14ac:dyDescent="0.35">
      <c r="K25" s="639" t="s">
        <v>960</v>
      </c>
      <c r="L25" s="640"/>
      <c r="AN25" s="616" t="s">
        <v>1300</v>
      </c>
      <c r="AO25" s="617"/>
      <c r="AQ25" s="618" t="s">
        <v>18</v>
      </c>
      <c r="AR25" s="618"/>
      <c r="AS25" s="393" t="s">
        <v>1423</v>
      </c>
      <c r="BA25" s="427" t="s">
        <v>1388</v>
      </c>
      <c r="BB25" s="428" t="s">
        <v>1409</v>
      </c>
      <c r="BC25" s="428" t="s">
        <v>1410</v>
      </c>
      <c r="BD25" s="428" t="s">
        <v>1389</v>
      </c>
      <c r="BE25" s="429"/>
      <c r="BF25" s="429">
        <v>0.8</v>
      </c>
      <c r="BG25" s="430">
        <v>7.1900000000000006E-2</v>
      </c>
      <c r="BH25" s="430">
        <v>5.67E-2</v>
      </c>
      <c r="BI25" s="429">
        <v>0.3</v>
      </c>
      <c r="BJ25" s="430">
        <v>1.55E-2</v>
      </c>
      <c r="BK25" s="429">
        <v>0</v>
      </c>
      <c r="BL25" s="429">
        <v>1</v>
      </c>
      <c r="BM25" s="433">
        <v>100</v>
      </c>
      <c r="BN25" s="434">
        <f t="shared" si="0"/>
        <v>125</v>
      </c>
    </row>
    <row r="26" spans="1:66" ht="28.5" thickBot="1" x14ac:dyDescent="0.4">
      <c r="A26" s="392" t="s">
        <v>1329</v>
      </c>
      <c r="K26" s="639" t="s">
        <v>961</v>
      </c>
      <c r="L26" s="640"/>
      <c r="M26" s="413" t="s">
        <v>965</v>
      </c>
      <c r="N26" s="413" t="s">
        <v>1423</v>
      </c>
      <c r="AN26" s="406" t="s">
        <v>1301</v>
      </c>
      <c r="AO26" s="407">
        <v>0.75</v>
      </c>
      <c r="AQ26" s="409" t="s">
        <v>1316</v>
      </c>
      <c r="AR26" s="479">
        <v>0.25</v>
      </c>
      <c r="AS26" s="480">
        <f>AR26*1.25</f>
        <v>0.3125</v>
      </c>
      <c r="BA26" s="427" t="s">
        <v>1390</v>
      </c>
      <c r="BB26" s="428" t="s">
        <v>1409</v>
      </c>
      <c r="BC26" s="428" t="s">
        <v>1410</v>
      </c>
      <c r="BD26" s="428" t="s">
        <v>1391</v>
      </c>
      <c r="BE26" s="429"/>
      <c r="BF26" s="429">
        <v>0.8</v>
      </c>
      <c r="BG26" s="430">
        <v>7.1900000000000006E-2</v>
      </c>
      <c r="BH26" s="430">
        <v>5.67E-2</v>
      </c>
      <c r="BI26" s="429">
        <v>0.3</v>
      </c>
      <c r="BJ26" s="430">
        <v>1.55E-2</v>
      </c>
      <c r="BK26" s="429">
        <v>0</v>
      </c>
      <c r="BL26" s="429">
        <v>1</v>
      </c>
      <c r="BM26" s="433">
        <v>100</v>
      </c>
      <c r="BN26" s="434">
        <f t="shared" si="0"/>
        <v>125</v>
      </c>
    </row>
    <row r="27" spans="1:66" ht="15" thickBot="1" x14ac:dyDescent="0.4">
      <c r="A27" s="395" t="s">
        <v>1007</v>
      </c>
      <c r="K27" s="577" t="s">
        <v>968</v>
      </c>
      <c r="L27" s="578"/>
      <c r="M27" s="317">
        <v>80</v>
      </c>
      <c r="N27" s="317">
        <v>100</v>
      </c>
      <c r="BA27" s="427" t="s">
        <v>1392</v>
      </c>
      <c r="BB27" s="428" t="s">
        <v>1409</v>
      </c>
      <c r="BC27" s="428" t="s">
        <v>1410</v>
      </c>
      <c r="BD27" s="428" t="s">
        <v>1393</v>
      </c>
      <c r="BE27" s="429"/>
      <c r="BF27" s="429">
        <v>0.8</v>
      </c>
      <c r="BG27" s="430">
        <v>7.1900000000000006E-2</v>
      </c>
      <c r="BH27" s="430">
        <v>5.67E-2</v>
      </c>
      <c r="BI27" s="429">
        <v>0.3</v>
      </c>
      <c r="BJ27" s="430">
        <v>1.55E-2</v>
      </c>
      <c r="BK27" s="429">
        <v>0</v>
      </c>
      <c r="BL27" s="429">
        <v>1</v>
      </c>
      <c r="BM27" s="433">
        <v>100</v>
      </c>
      <c r="BN27" s="434">
        <f t="shared" si="0"/>
        <v>125</v>
      </c>
    </row>
    <row r="28" spans="1:66" x14ac:dyDescent="0.35">
      <c r="A28" s="395" t="s">
        <v>1109</v>
      </c>
      <c r="K28" s="579" t="s">
        <v>970</v>
      </c>
      <c r="L28" s="580"/>
      <c r="M28" s="317">
        <v>150</v>
      </c>
      <c r="N28" s="317">
        <v>187.5</v>
      </c>
      <c r="AN28" s="616" t="s">
        <v>1302</v>
      </c>
      <c r="AO28" s="617"/>
      <c r="AQ28" s="619" t="s">
        <v>1317</v>
      </c>
      <c r="AR28" s="620"/>
      <c r="BA28" s="427" t="s">
        <v>1394</v>
      </c>
      <c r="BB28" s="428" t="s">
        <v>1409</v>
      </c>
      <c r="BC28" s="428" t="s">
        <v>1410</v>
      </c>
      <c r="BD28" s="428" t="s">
        <v>1413</v>
      </c>
      <c r="BE28" s="429"/>
      <c r="BF28" s="429">
        <v>0.8</v>
      </c>
      <c r="BG28" s="430">
        <v>7.1900000000000006E-2</v>
      </c>
      <c r="BH28" s="430">
        <v>5.67E-2</v>
      </c>
      <c r="BI28" s="429">
        <v>0.3</v>
      </c>
      <c r="BJ28" s="430">
        <v>1.55E-2</v>
      </c>
      <c r="BK28" s="429">
        <v>0</v>
      </c>
      <c r="BL28" s="429">
        <v>1</v>
      </c>
      <c r="BM28" s="433">
        <v>100</v>
      </c>
      <c r="BN28" s="434">
        <f t="shared" si="0"/>
        <v>125</v>
      </c>
    </row>
    <row r="29" spans="1:66" x14ac:dyDescent="0.35">
      <c r="A29" s="395" t="s">
        <v>1110</v>
      </c>
      <c r="K29" s="579" t="s">
        <v>969</v>
      </c>
      <c r="L29" s="580"/>
      <c r="M29" s="317">
        <v>400</v>
      </c>
      <c r="N29" s="317">
        <v>500</v>
      </c>
      <c r="AN29" s="404" t="s">
        <v>1303</v>
      </c>
      <c r="AO29" s="405">
        <v>0.9</v>
      </c>
      <c r="AQ29" s="621">
        <v>3.4120000000000001E-3</v>
      </c>
      <c r="AR29" s="622"/>
      <c r="BA29" s="427" t="s">
        <v>1396</v>
      </c>
      <c r="BB29" s="428" t="s">
        <v>1409</v>
      </c>
      <c r="BC29" s="428" t="s">
        <v>1410</v>
      </c>
      <c r="BD29" s="428" t="s">
        <v>1414</v>
      </c>
      <c r="BE29" s="429"/>
      <c r="BF29" s="429">
        <v>0.8</v>
      </c>
      <c r="BG29" s="430">
        <v>7.1900000000000006E-2</v>
      </c>
      <c r="BH29" s="430">
        <v>5.67E-2</v>
      </c>
      <c r="BI29" s="429">
        <v>0.3</v>
      </c>
      <c r="BJ29" s="430">
        <v>1.55E-2</v>
      </c>
      <c r="BK29" s="429">
        <v>0</v>
      </c>
      <c r="BL29" s="429">
        <v>1</v>
      </c>
      <c r="BM29" s="433">
        <v>100</v>
      </c>
      <c r="BN29" s="434">
        <f t="shared" si="0"/>
        <v>125</v>
      </c>
    </row>
    <row r="30" spans="1:66" ht="15" thickBot="1" x14ac:dyDescent="0.4">
      <c r="BA30" s="427" t="s">
        <v>1415</v>
      </c>
      <c r="BB30" s="428" t="s">
        <v>1409</v>
      </c>
      <c r="BC30" s="428" t="s">
        <v>1259</v>
      </c>
      <c r="BD30" s="428" t="s">
        <v>1416</v>
      </c>
      <c r="BE30" s="429"/>
      <c r="BF30" s="429">
        <v>0</v>
      </c>
      <c r="BG30" s="430">
        <v>7.1900000000000006E-2</v>
      </c>
      <c r="BH30" s="430">
        <v>5.67E-2</v>
      </c>
      <c r="BI30" s="429">
        <v>0.3</v>
      </c>
      <c r="BJ30" s="430">
        <v>1.55E-2</v>
      </c>
      <c r="BK30" s="429">
        <v>0</v>
      </c>
      <c r="BL30" s="429">
        <v>1</v>
      </c>
      <c r="BM30" s="433">
        <v>100</v>
      </c>
      <c r="BN30" s="434">
        <f t="shared" si="0"/>
        <v>125</v>
      </c>
    </row>
    <row r="31" spans="1:66" ht="28" x14ac:dyDescent="0.35">
      <c r="K31" s="638" t="s">
        <v>685</v>
      </c>
      <c r="L31" s="638"/>
      <c r="M31" s="639" t="s">
        <v>1053</v>
      </c>
      <c r="N31" s="640"/>
      <c r="O31" s="413" t="s">
        <v>965</v>
      </c>
      <c r="P31" s="413" t="s">
        <v>1423</v>
      </c>
      <c r="AN31" s="616" t="s">
        <v>1081</v>
      </c>
      <c r="AO31" s="617"/>
      <c r="BA31" s="427" t="s">
        <v>1417</v>
      </c>
      <c r="BB31" s="428" t="s">
        <v>1409</v>
      </c>
      <c r="BC31" s="428" t="s">
        <v>1418</v>
      </c>
      <c r="BD31" s="428" t="s">
        <v>1419</v>
      </c>
      <c r="BE31" s="429" t="s">
        <v>1054</v>
      </c>
      <c r="BF31" s="429">
        <v>0.8</v>
      </c>
      <c r="BG31" s="430">
        <v>7.1900000000000006E-2</v>
      </c>
      <c r="BH31" s="430">
        <v>5.67E-2</v>
      </c>
      <c r="BI31" s="429">
        <v>0.3</v>
      </c>
      <c r="BJ31" s="430">
        <v>1.55E-2</v>
      </c>
      <c r="BK31" s="429">
        <v>0</v>
      </c>
      <c r="BL31" s="429">
        <v>1</v>
      </c>
      <c r="BM31" s="433">
        <v>100</v>
      </c>
      <c r="BN31" s="434">
        <f t="shared" si="0"/>
        <v>125</v>
      </c>
    </row>
    <row r="32" spans="1:66" x14ac:dyDescent="0.35">
      <c r="K32" s="581" t="s">
        <v>1052</v>
      </c>
      <c r="L32" s="582"/>
      <c r="M32" s="577" t="s">
        <v>1054</v>
      </c>
      <c r="N32" s="578"/>
      <c r="O32" s="317">
        <v>16</v>
      </c>
      <c r="P32" s="471">
        <f>O32*1.25</f>
        <v>20</v>
      </c>
      <c r="AN32" s="404" t="s">
        <v>1304</v>
      </c>
      <c r="AO32" s="405">
        <v>8760</v>
      </c>
      <c r="BA32" s="427" t="s">
        <v>1420</v>
      </c>
      <c r="BB32" s="428" t="s">
        <v>1409</v>
      </c>
      <c r="BC32" s="428" t="s">
        <v>1418</v>
      </c>
      <c r="BD32" s="428" t="s">
        <v>1421</v>
      </c>
      <c r="BE32" s="429" t="s">
        <v>1062</v>
      </c>
      <c r="BF32" s="429">
        <v>0.8</v>
      </c>
      <c r="BG32" s="430">
        <v>7.1900000000000006E-2</v>
      </c>
      <c r="BH32" s="430">
        <v>5.67E-2</v>
      </c>
      <c r="BI32" s="429">
        <v>0.3</v>
      </c>
      <c r="BJ32" s="430">
        <v>1.55E-2</v>
      </c>
      <c r="BK32" s="429">
        <v>0</v>
      </c>
      <c r="BL32" s="429">
        <v>1</v>
      </c>
      <c r="BM32" s="433">
        <v>100</v>
      </c>
      <c r="BN32" s="434">
        <f t="shared" si="0"/>
        <v>125</v>
      </c>
    </row>
    <row r="33" spans="11:66" ht="15" thickBot="1" x14ac:dyDescent="0.4">
      <c r="K33" s="583"/>
      <c r="L33" s="584"/>
      <c r="M33" s="579" t="s">
        <v>1062</v>
      </c>
      <c r="N33" s="580"/>
      <c r="O33" s="317">
        <v>79</v>
      </c>
      <c r="P33" s="471">
        <f>O33*1.25</f>
        <v>98.75</v>
      </c>
      <c r="AN33" s="406" t="s">
        <v>1305</v>
      </c>
      <c r="AO33" s="407">
        <v>2750</v>
      </c>
    </row>
    <row r="34" spans="11:66" ht="15" thickBot="1" x14ac:dyDescent="0.4"/>
    <row r="35" spans="11:66" x14ac:dyDescent="0.35">
      <c r="L35" s="415" t="s">
        <v>1335</v>
      </c>
      <c r="M35" s="416" t="s">
        <v>1336</v>
      </c>
      <c r="O35" t="s">
        <v>1337</v>
      </c>
      <c r="P35" t="s">
        <v>1338</v>
      </c>
      <c r="AN35" s="616" t="s">
        <v>1306</v>
      </c>
      <c r="AO35" s="617"/>
    </row>
    <row r="36" spans="11:66" ht="15" thickBot="1" x14ac:dyDescent="0.4">
      <c r="L36" s="415" t="s">
        <v>1339</v>
      </c>
      <c r="M36" s="416" t="s">
        <v>1340</v>
      </c>
      <c r="O36" t="s">
        <v>1337</v>
      </c>
      <c r="P36" t="s">
        <v>1341</v>
      </c>
      <c r="AN36" s="406" t="s">
        <v>1307</v>
      </c>
      <c r="AO36" s="407">
        <v>0.35</v>
      </c>
    </row>
    <row r="37" spans="11:66" x14ac:dyDescent="0.35">
      <c r="L37" s="415" t="s">
        <v>1342</v>
      </c>
      <c r="M37" s="416" t="s">
        <v>1343</v>
      </c>
      <c r="O37" t="s">
        <v>1337</v>
      </c>
      <c r="P37" t="s">
        <v>1344</v>
      </c>
    </row>
    <row r="38" spans="11:66" x14ac:dyDescent="0.35">
      <c r="L38" s="415" t="s">
        <v>1346</v>
      </c>
      <c r="M38" s="416" t="s">
        <v>1347</v>
      </c>
      <c r="O38" t="s">
        <v>1337</v>
      </c>
      <c r="P38" t="s">
        <v>1338</v>
      </c>
    </row>
    <row r="39" spans="11:66" x14ac:dyDescent="0.35">
      <c r="K39" s="417"/>
      <c r="L39" s="415" t="s">
        <v>1348</v>
      </c>
      <c r="M39" s="416" t="s">
        <v>1349</v>
      </c>
      <c r="O39" t="s">
        <v>1337</v>
      </c>
      <c r="P39" t="s">
        <v>1341</v>
      </c>
    </row>
    <row r="40" spans="11:66" x14ac:dyDescent="0.35">
      <c r="K40" s="418"/>
      <c r="L40" s="415" t="s">
        <v>1350</v>
      </c>
      <c r="M40" s="416" t="s">
        <v>1351</v>
      </c>
      <c r="O40" t="s">
        <v>1337</v>
      </c>
      <c r="P40" t="s">
        <v>1344</v>
      </c>
    </row>
    <row r="41" spans="11:66" x14ac:dyDescent="0.35">
      <c r="L41" s="415" t="s">
        <v>1352</v>
      </c>
      <c r="M41" s="416" t="s">
        <v>1353</v>
      </c>
      <c r="O41" t="s">
        <v>1354</v>
      </c>
      <c r="P41" t="s">
        <v>1355</v>
      </c>
    </row>
    <row r="42" spans="11:66" x14ac:dyDescent="0.35">
      <c r="L42" s="420" t="s">
        <v>1357</v>
      </c>
      <c r="M42" s="421" t="s">
        <v>1358</v>
      </c>
      <c r="O42" t="s">
        <v>1354</v>
      </c>
      <c r="P42" t="s">
        <v>1359</v>
      </c>
    </row>
    <row r="43" spans="11:66" ht="15" thickBot="1" x14ac:dyDescent="0.4">
      <c r="L43" s="415" t="s">
        <v>1360</v>
      </c>
      <c r="M43" s="421" t="s">
        <v>1361</v>
      </c>
      <c r="O43" t="s">
        <v>1354</v>
      </c>
      <c r="P43" t="s">
        <v>1355</v>
      </c>
    </row>
    <row r="44" spans="11:66" ht="15" thickBot="1" x14ac:dyDescent="0.4">
      <c r="L44" s="415" t="s">
        <v>1363</v>
      </c>
      <c r="M44" s="416" t="s">
        <v>1364</v>
      </c>
      <c r="O44" t="s">
        <v>1354</v>
      </c>
      <c r="P44" t="s">
        <v>1359</v>
      </c>
      <c r="BA44" s="435" t="s">
        <v>91</v>
      </c>
    </row>
    <row r="45" spans="11:66" ht="15" thickBot="1" x14ac:dyDescent="0.4">
      <c r="L45" s="415" t="s">
        <v>1366</v>
      </c>
      <c r="M45" s="416" t="s">
        <v>1367</v>
      </c>
      <c r="O45" t="s">
        <v>1337</v>
      </c>
      <c r="P45" t="s">
        <v>1338</v>
      </c>
    </row>
    <row r="46" spans="11:66" ht="29.5" thickBot="1" x14ac:dyDescent="0.4">
      <c r="L46" s="415" t="s">
        <v>1368</v>
      </c>
      <c r="M46" s="416" t="s">
        <v>1369</v>
      </c>
      <c r="O46" t="s">
        <v>1337</v>
      </c>
      <c r="P46" t="s">
        <v>1341</v>
      </c>
      <c r="BA46" s="436" t="s">
        <v>372</v>
      </c>
      <c r="BB46" s="424" t="s">
        <v>1398</v>
      </c>
      <c r="BC46" s="424" t="s">
        <v>1399</v>
      </c>
      <c r="BD46" s="424" t="s">
        <v>1400</v>
      </c>
      <c r="BE46" s="425" t="s">
        <v>1401</v>
      </c>
      <c r="BF46" s="425" t="s">
        <v>1402</v>
      </c>
      <c r="BG46" s="425" t="s">
        <v>1403</v>
      </c>
      <c r="BH46" s="425" t="s">
        <v>1404</v>
      </c>
      <c r="BI46" s="425" t="s">
        <v>1405</v>
      </c>
      <c r="BJ46" s="425" t="s">
        <v>1406</v>
      </c>
      <c r="BK46" s="426" t="s">
        <v>1407</v>
      </c>
      <c r="BL46" s="426" t="s">
        <v>1408</v>
      </c>
      <c r="BM46" s="440" t="s">
        <v>18</v>
      </c>
      <c r="BN46" s="441" t="s">
        <v>1423</v>
      </c>
    </row>
    <row r="47" spans="11:66" x14ac:dyDescent="0.35">
      <c r="L47" s="415" t="s">
        <v>1370</v>
      </c>
      <c r="M47" s="416" t="s">
        <v>1371</v>
      </c>
      <c r="O47" t="s">
        <v>1337</v>
      </c>
      <c r="P47" t="s">
        <v>1344</v>
      </c>
      <c r="BA47" s="389" t="s">
        <v>1424</v>
      </c>
      <c r="BB47" t="s">
        <v>91</v>
      </c>
      <c r="BC47" t="s">
        <v>396</v>
      </c>
      <c r="BD47" t="s">
        <v>1425</v>
      </c>
      <c r="BE47" t="s">
        <v>46</v>
      </c>
      <c r="BF47">
        <v>0.8</v>
      </c>
      <c r="BG47">
        <v>7.1900000000000006E-2</v>
      </c>
      <c r="BH47">
        <v>5.67E-2</v>
      </c>
      <c r="BI47">
        <v>0.3</v>
      </c>
      <c r="BJ47">
        <v>1.55E-2</v>
      </c>
      <c r="BK47">
        <v>0</v>
      </c>
      <c r="BL47">
        <v>1</v>
      </c>
      <c r="BM47" s="389">
        <v>60</v>
      </c>
      <c r="BN47" s="390">
        <f>BM47*1.25</f>
        <v>75</v>
      </c>
    </row>
    <row r="48" spans="11:66" x14ac:dyDescent="0.35">
      <c r="L48" s="415" t="s">
        <v>1372</v>
      </c>
      <c r="M48" s="416" t="s">
        <v>1373</v>
      </c>
      <c r="O48" t="s">
        <v>1337</v>
      </c>
      <c r="P48" t="s">
        <v>1338</v>
      </c>
      <c r="BA48" s="389" t="s">
        <v>1424</v>
      </c>
      <c r="BB48" t="s">
        <v>91</v>
      </c>
      <c r="BC48" t="s">
        <v>396</v>
      </c>
      <c r="BD48" t="s">
        <v>1425</v>
      </c>
      <c r="BE48" t="s">
        <v>47</v>
      </c>
      <c r="BF48">
        <v>0.8</v>
      </c>
      <c r="BG48">
        <v>7.1900000000000006E-2</v>
      </c>
      <c r="BH48">
        <v>5.67E-2</v>
      </c>
      <c r="BI48">
        <v>0.3</v>
      </c>
      <c r="BJ48">
        <v>1.55E-2</v>
      </c>
      <c r="BK48">
        <v>0</v>
      </c>
      <c r="BL48">
        <v>1</v>
      </c>
      <c r="BM48" s="389">
        <v>95</v>
      </c>
      <c r="BN48" s="390">
        <f t="shared" ref="BN48:BN52" si="1">BM48*1.25</f>
        <v>118.75</v>
      </c>
    </row>
    <row r="49" spans="10:66" x14ac:dyDescent="0.35">
      <c r="L49" s="415" t="s">
        <v>1374</v>
      </c>
      <c r="M49" s="416" t="s">
        <v>1375</v>
      </c>
      <c r="O49" t="s">
        <v>1337</v>
      </c>
      <c r="P49" t="s">
        <v>1341</v>
      </c>
      <c r="BA49" s="389" t="s">
        <v>1426</v>
      </c>
      <c r="BB49" t="s">
        <v>91</v>
      </c>
      <c r="BC49" t="s">
        <v>1427</v>
      </c>
      <c r="BD49" t="s">
        <v>1428</v>
      </c>
      <c r="BF49">
        <v>0.8</v>
      </c>
      <c r="BG49">
        <v>7.1900000000000006E-2</v>
      </c>
      <c r="BH49">
        <v>5.67E-2</v>
      </c>
      <c r="BI49">
        <v>0.3</v>
      </c>
      <c r="BJ49">
        <v>1.55E-2</v>
      </c>
      <c r="BK49">
        <v>0</v>
      </c>
      <c r="BL49">
        <v>1</v>
      </c>
      <c r="BM49" s="389"/>
      <c r="BN49" s="390">
        <f t="shared" si="1"/>
        <v>0</v>
      </c>
    </row>
    <row r="50" spans="10:66" x14ac:dyDescent="0.35">
      <c r="L50" s="415" t="s">
        <v>1376</v>
      </c>
      <c r="M50" s="416" t="s">
        <v>1377</v>
      </c>
      <c r="O50" t="s">
        <v>1337</v>
      </c>
      <c r="P50" t="s">
        <v>1344</v>
      </c>
      <c r="BA50" s="389" t="s">
        <v>1429</v>
      </c>
      <c r="BB50" t="s">
        <v>91</v>
      </c>
      <c r="BC50" t="s">
        <v>1427</v>
      </c>
      <c r="BD50" t="s">
        <v>1430</v>
      </c>
      <c r="BF50">
        <v>0.8</v>
      </c>
      <c r="BG50">
        <v>7.1900000000000006E-2</v>
      </c>
      <c r="BH50">
        <v>5.67E-2</v>
      </c>
      <c r="BI50">
        <v>0.3</v>
      </c>
      <c r="BJ50">
        <v>1.55E-2</v>
      </c>
      <c r="BK50">
        <v>0</v>
      </c>
      <c r="BL50">
        <v>1</v>
      </c>
      <c r="BM50" s="389"/>
      <c r="BN50" s="390">
        <f t="shared" si="1"/>
        <v>0</v>
      </c>
    </row>
    <row r="51" spans="10:66" x14ac:dyDescent="0.35">
      <c r="L51" s="415" t="s">
        <v>1378</v>
      </c>
      <c r="M51" s="416" t="s">
        <v>1379</v>
      </c>
      <c r="O51" t="s">
        <v>1354</v>
      </c>
      <c r="P51" t="s">
        <v>1355</v>
      </c>
      <c r="BA51" s="389" t="s">
        <v>1431</v>
      </c>
      <c r="BB51" t="s">
        <v>91</v>
      </c>
      <c r="BC51" t="s">
        <v>1427</v>
      </c>
      <c r="BD51" t="s">
        <v>1432</v>
      </c>
      <c r="BF51">
        <v>0.8</v>
      </c>
      <c r="BG51">
        <v>7.1900000000000006E-2</v>
      </c>
      <c r="BH51">
        <v>5.67E-2</v>
      </c>
      <c r="BI51">
        <v>0.3</v>
      </c>
      <c r="BJ51">
        <v>1.55E-2</v>
      </c>
      <c r="BK51">
        <v>0</v>
      </c>
      <c r="BL51">
        <v>1</v>
      </c>
      <c r="BM51" s="389">
        <v>170</v>
      </c>
      <c r="BN51" s="390">
        <f t="shared" si="1"/>
        <v>212.5</v>
      </c>
    </row>
    <row r="52" spans="10:66" ht="15" thickBot="1" x14ac:dyDescent="0.4">
      <c r="J52" t="s">
        <v>1335</v>
      </c>
      <c r="L52" s="415" t="s">
        <v>1380</v>
      </c>
      <c r="M52" s="416" t="s">
        <v>1381</v>
      </c>
      <c r="O52" t="s">
        <v>1354</v>
      </c>
      <c r="P52" t="s">
        <v>1359</v>
      </c>
      <c r="BA52" s="437" t="s">
        <v>1433</v>
      </c>
      <c r="BB52" s="438" t="s">
        <v>91</v>
      </c>
      <c r="BC52" s="438" t="s">
        <v>1427</v>
      </c>
      <c r="BD52" s="438" t="s">
        <v>1434</v>
      </c>
      <c r="BE52" s="438"/>
      <c r="BF52" s="438">
        <v>0.8</v>
      </c>
      <c r="BG52" s="438">
        <v>7.1900000000000006E-2</v>
      </c>
      <c r="BH52" s="438">
        <v>5.67E-2</v>
      </c>
      <c r="BI52" s="438">
        <v>0.3</v>
      </c>
      <c r="BJ52" s="438">
        <v>1.55E-2</v>
      </c>
      <c r="BK52" s="438">
        <v>0</v>
      </c>
      <c r="BL52" s="438">
        <v>1</v>
      </c>
      <c r="BM52" s="437">
        <v>25</v>
      </c>
      <c r="BN52" s="439">
        <f t="shared" si="1"/>
        <v>31.25</v>
      </c>
    </row>
    <row r="53" spans="10:66" x14ac:dyDescent="0.35">
      <c r="J53" t="s">
        <v>1339</v>
      </c>
      <c r="L53" s="415" t="s">
        <v>1382</v>
      </c>
      <c r="M53" s="416" t="s">
        <v>1383</v>
      </c>
      <c r="O53" t="s">
        <v>1354</v>
      </c>
      <c r="P53" t="s">
        <v>1384</v>
      </c>
    </row>
    <row r="54" spans="10:66" x14ac:dyDescent="0.35">
      <c r="J54" t="s">
        <v>1342</v>
      </c>
      <c r="L54" s="415" t="s">
        <v>1385</v>
      </c>
      <c r="M54" s="416" t="s">
        <v>1386</v>
      </c>
      <c r="O54" t="s">
        <v>1354</v>
      </c>
      <c r="P54" t="s">
        <v>1387</v>
      </c>
    </row>
    <row r="55" spans="10:66" x14ac:dyDescent="0.35">
      <c r="J55" t="s">
        <v>1345</v>
      </c>
      <c r="L55" s="415" t="s">
        <v>1388</v>
      </c>
      <c r="M55" s="416" t="s">
        <v>1389</v>
      </c>
      <c r="O55" t="s">
        <v>1337</v>
      </c>
      <c r="P55" t="s">
        <v>1338</v>
      </c>
      <c r="BA55" s="635" t="s">
        <v>1439</v>
      </c>
      <c r="BB55" s="635"/>
      <c r="BC55" s="635"/>
      <c r="BD55" s="635"/>
      <c r="BE55" s="635"/>
    </row>
    <row r="56" spans="10:66" x14ac:dyDescent="0.35">
      <c r="J56" t="s">
        <v>1346</v>
      </c>
      <c r="L56" s="415" t="s">
        <v>1390</v>
      </c>
      <c r="M56" s="416" t="s">
        <v>1391</v>
      </c>
      <c r="O56" t="s">
        <v>1337</v>
      </c>
      <c r="P56" t="s">
        <v>1341</v>
      </c>
      <c r="BA56" s="412" t="s">
        <v>685</v>
      </c>
      <c r="BB56" s="412" t="s">
        <v>18</v>
      </c>
      <c r="BC56" s="412" t="s">
        <v>1423</v>
      </c>
      <c r="BD56" s="412" t="s">
        <v>18</v>
      </c>
      <c r="BE56" s="412" t="s">
        <v>1423</v>
      </c>
    </row>
    <row r="57" spans="10:66" x14ac:dyDescent="0.35">
      <c r="J57" t="s">
        <v>1348</v>
      </c>
      <c r="L57" s="415" t="s">
        <v>1392</v>
      </c>
      <c r="M57" s="416" t="s">
        <v>1393</v>
      </c>
      <c r="O57" t="s">
        <v>1337</v>
      </c>
      <c r="P57" t="s">
        <v>1344</v>
      </c>
      <c r="BA57" s="412" t="s">
        <v>1440</v>
      </c>
      <c r="BB57" s="442">
        <v>95</v>
      </c>
      <c r="BC57" s="442">
        <f>BB57*1.25</f>
        <v>118.75</v>
      </c>
      <c r="BD57" s="442"/>
      <c r="BE57" s="442"/>
    </row>
    <row r="58" spans="10:66" x14ac:dyDescent="0.35">
      <c r="J58" s="419" t="s">
        <v>1350</v>
      </c>
      <c r="L58" s="415" t="s">
        <v>1394</v>
      </c>
      <c r="M58" s="416" t="s">
        <v>1395</v>
      </c>
      <c r="O58" t="s">
        <v>1354</v>
      </c>
      <c r="P58" t="s">
        <v>1355</v>
      </c>
      <c r="BA58" s="412" t="s">
        <v>1441</v>
      </c>
      <c r="BB58" s="442">
        <v>60</v>
      </c>
      <c r="BC58" s="442">
        <f t="shared" ref="BC58:BC61" si="2">BB58*1.25</f>
        <v>75</v>
      </c>
      <c r="BD58" s="442"/>
      <c r="BE58" s="442"/>
    </row>
    <row r="59" spans="10:66" x14ac:dyDescent="0.35">
      <c r="J59" s="419" t="s">
        <v>1356</v>
      </c>
      <c r="L59" s="415" t="s">
        <v>1396</v>
      </c>
      <c r="M59" s="416" t="s">
        <v>1397</v>
      </c>
      <c r="O59" t="s">
        <v>1354</v>
      </c>
      <c r="P59" t="s">
        <v>1359</v>
      </c>
      <c r="BA59" s="412" t="s">
        <v>397</v>
      </c>
      <c r="BB59" s="442">
        <v>2</v>
      </c>
      <c r="BC59" s="442">
        <v>3</v>
      </c>
      <c r="BD59" s="442">
        <f>2*1.25</f>
        <v>2.5</v>
      </c>
      <c r="BE59" s="442">
        <f>3*1.25</f>
        <v>3.75</v>
      </c>
    </row>
    <row r="60" spans="10:66" x14ac:dyDescent="0.35">
      <c r="J60" s="419" t="s">
        <v>1352</v>
      </c>
      <c r="BA60" s="412" t="s">
        <v>1442</v>
      </c>
      <c r="BB60" s="442">
        <v>170</v>
      </c>
      <c r="BC60" s="442">
        <f t="shared" si="2"/>
        <v>212.5</v>
      </c>
      <c r="BD60" s="442"/>
      <c r="BE60" s="442"/>
    </row>
    <row r="61" spans="10:66" x14ac:dyDescent="0.35">
      <c r="J61" s="419" t="s">
        <v>1362</v>
      </c>
      <c r="BA61" s="412" t="s">
        <v>1443</v>
      </c>
      <c r="BB61" s="442">
        <v>25</v>
      </c>
      <c r="BC61" s="442">
        <f t="shared" si="2"/>
        <v>31.25</v>
      </c>
      <c r="BD61" s="442"/>
      <c r="BE61" s="442"/>
    </row>
    <row r="62" spans="10:66" x14ac:dyDescent="0.35">
      <c r="J62" s="419" t="s">
        <v>1365</v>
      </c>
    </row>
    <row r="63" spans="10:66" x14ac:dyDescent="0.35">
      <c r="J63" s="419" t="s">
        <v>1357</v>
      </c>
    </row>
    <row r="64" spans="10:66" x14ac:dyDescent="0.35">
      <c r="J64" s="419"/>
    </row>
    <row r="65" spans="10:10" x14ac:dyDescent="0.35">
      <c r="J65" s="419"/>
    </row>
    <row r="66" spans="10:10" x14ac:dyDescent="0.35">
      <c r="J66" s="419"/>
    </row>
    <row r="67" spans="10:10" x14ac:dyDescent="0.35">
      <c r="J67" s="419"/>
    </row>
    <row r="68" spans="10:10" x14ac:dyDescent="0.35">
      <c r="J68" s="419"/>
    </row>
    <row r="69" spans="10:10" x14ac:dyDescent="0.35">
      <c r="J69" s="419"/>
    </row>
    <row r="70" spans="10:10" x14ac:dyDescent="0.35">
      <c r="J70" s="419"/>
    </row>
    <row r="71" spans="10:10" x14ac:dyDescent="0.35">
      <c r="J71" s="419"/>
    </row>
    <row r="72" spans="10:10" x14ac:dyDescent="0.35">
      <c r="J72" s="419"/>
    </row>
    <row r="73" spans="10:10" x14ac:dyDescent="0.35">
      <c r="J73" s="419"/>
    </row>
    <row r="74" spans="10:10" x14ac:dyDescent="0.35">
      <c r="J74" s="419"/>
    </row>
    <row r="75" spans="10:10" x14ac:dyDescent="0.35">
      <c r="J75" s="419"/>
    </row>
    <row r="76" spans="10:10" x14ac:dyDescent="0.35">
      <c r="J76" s="419"/>
    </row>
  </sheetData>
  <customSheetViews>
    <customSheetView guid="{413575D0-A88C-4EFD-A604-365F28B09173}" state="hidden">
      <pageMargins left="0.7" right="0.7" top="0.75" bottom="0.75" header="0.3" footer="0.3"/>
    </customSheetView>
  </customSheetViews>
  <mergeCells count="38">
    <mergeCell ref="BA55:BE55"/>
    <mergeCell ref="AI5:AJ5"/>
    <mergeCell ref="AI1:AJ1"/>
    <mergeCell ref="K31:L31"/>
    <mergeCell ref="M31:N31"/>
    <mergeCell ref="K32:L33"/>
    <mergeCell ref="M32:N32"/>
    <mergeCell ref="M33:N33"/>
    <mergeCell ref="K25:L25"/>
    <mergeCell ref="K26:L26"/>
    <mergeCell ref="K27:L27"/>
    <mergeCell ref="K28:L28"/>
    <mergeCell ref="K29:L29"/>
    <mergeCell ref="AN11:AO11"/>
    <mergeCell ref="AQ9:AR9"/>
    <mergeCell ref="W1:Y1"/>
    <mergeCell ref="AC1:AE1"/>
    <mergeCell ref="A1:C1"/>
    <mergeCell ref="AN1:AU1"/>
    <mergeCell ref="AN3:AO3"/>
    <mergeCell ref="AN7:AO7"/>
    <mergeCell ref="AQ3:AR3"/>
    <mergeCell ref="K3:T3"/>
    <mergeCell ref="K1:S1"/>
    <mergeCell ref="AN28:AO28"/>
    <mergeCell ref="AN31:AO31"/>
    <mergeCell ref="AN35:AO35"/>
    <mergeCell ref="AQ12:AR12"/>
    <mergeCell ref="AQ15:AR15"/>
    <mergeCell ref="AQ18:AR18"/>
    <mergeCell ref="AQ22:AR22"/>
    <mergeCell ref="AQ25:AR25"/>
    <mergeCell ref="AQ28:AR28"/>
    <mergeCell ref="AQ29:AR29"/>
    <mergeCell ref="AN19:AO19"/>
    <mergeCell ref="AN22:AO22"/>
    <mergeCell ref="AN25:AO25"/>
    <mergeCell ref="AN16:AO16"/>
  </mergeCells>
  <phoneticPr fontId="132" type="noConversion"/>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tabColor rgb="FF142C41"/>
    <pageSetUpPr fitToPage="1"/>
  </sheetPr>
  <dimension ref="A1:T61"/>
  <sheetViews>
    <sheetView showGridLines="0" zoomScaleNormal="100" workbookViewId="0"/>
  </sheetViews>
  <sheetFormatPr defaultColWidth="0" defaultRowHeight="0" customHeight="1" zeroHeight="1" x14ac:dyDescent="0.3"/>
  <cols>
    <col min="1" max="1" width="3.54296875" style="40" customWidth="1"/>
    <col min="2" max="2" width="7.453125" style="40" customWidth="1"/>
    <col min="3" max="3" width="9" style="40" customWidth="1"/>
    <col min="4" max="4" width="35.453125" style="40" customWidth="1"/>
    <col min="5" max="5" width="55.54296875" style="40" customWidth="1"/>
    <col min="6" max="6" width="18" style="40" customWidth="1"/>
    <col min="7" max="7" width="25.81640625" style="40" customWidth="1"/>
    <col min="8" max="8" width="15.453125" style="40" customWidth="1"/>
    <col min="9" max="9" width="14.81640625" style="40" customWidth="1"/>
    <col min="10" max="10" width="15.54296875" style="40" customWidth="1"/>
    <col min="11" max="11" width="5.453125" style="40" customWidth="1"/>
    <col min="12" max="12" width="15.54296875" style="40" hidden="1" customWidth="1"/>
    <col min="13" max="13" width="4.453125" style="40" hidden="1" customWidth="1"/>
    <col min="14" max="15" width="18.54296875" style="40" hidden="1" customWidth="1"/>
    <col min="16" max="16" width="2.54296875" style="40" hidden="1" customWidth="1"/>
    <col min="17" max="17" width="3.54296875" style="40" hidden="1" customWidth="1"/>
    <col min="18" max="18" width="8.81640625" style="40" hidden="1" customWidth="1"/>
    <col min="19" max="20" width="8.7265625" style="40" hidden="1" customWidth="1"/>
    <col min="21" max="16384" width="8.81640625" style="40" hidden="1"/>
  </cols>
  <sheetData>
    <row r="1" spans="1:16" s="301" customFormat="1" ht="49" customHeight="1" x14ac:dyDescent="0.3">
      <c r="A1" s="368"/>
      <c r="B1" s="350" t="str">
        <f>Development!B4&amp;" "&amp;"Commercial Efficiency Program"</f>
        <v>2025 Commercial Efficiency Program</v>
      </c>
      <c r="C1" s="368"/>
      <c r="D1" s="368"/>
      <c r="E1" s="368"/>
      <c r="F1" s="368"/>
      <c r="G1" s="370"/>
      <c r="H1" s="370"/>
      <c r="I1" s="370"/>
      <c r="J1" s="370"/>
      <c r="K1" s="370"/>
      <c r="L1" s="300"/>
      <c r="M1" s="300"/>
      <c r="N1" s="300"/>
      <c r="O1" s="300"/>
    </row>
    <row r="2" spans="1:16" s="301" customFormat="1" ht="43" customHeight="1" thickBot="1" x14ac:dyDescent="0.35">
      <c r="A2" s="368"/>
      <c r="B2" s="369" t="s">
        <v>598</v>
      </c>
      <c r="C2" s="369"/>
      <c r="D2" s="368"/>
      <c r="E2" s="368"/>
      <c r="F2" s="368"/>
      <c r="G2" s="370"/>
      <c r="H2" s="370"/>
      <c r="I2" s="370"/>
      <c r="J2" s="370"/>
      <c r="K2" s="370"/>
      <c r="L2" s="300"/>
      <c r="M2" s="300"/>
      <c r="N2" s="300"/>
      <c r="O2" s="300"/>
    </row>
    <row r="3" spans="1:16" s="35" customFormat="1" ht="58.5" customHeight="1" thickTop="1" x14ac:dyDescent="0.35">
      <c r="A3" s="282"/>
      <c r="B3" s="586" t="s">
        <v>1479</v>
      </c>
      <c r="C3" s="643"/>
      <c r="D3" s="643"/>
      <c r="E3" s="643"/>
      <c r="F3" s="643"/>
      <c r="G3" s="643"/>
      <c r="H3" s="643"/>
      <c r="I3" s="643"/>
      <c r="J3" s="643"/>
      <c r="K3" s="643"/>
      <c r="L3" s="643"/>
      <c r="M3" s="643"/>
      <c r="N3" s="643"/>
      <c r="O3" s="282"/>
    </row>
    <row r="4" spans="1:16" s="47" customFormat="1" ht="25" customHeight="1" x14ac:dyDescent="0.35">
      <c r="B4" s="648" t="s">
        <v>1255</v>
      </c>
      <c r="C4" s="648"/>
      <c r="D4" s="648"/>
      <c r="E4" s="648"/>
      <c r="F4" s="648"/>
      <c r="G4" s="648"/>
      <c r="H4" s="648"/>
      <c r="I4" s="648"/>
      <c r="J4" s="648"/>
      <c r="K4"/>
      <c r="L4"/>
      <c r="M4"/>
      <c r="N4"/>
      <c r="O4"/>
      <c r="P4"/>
    </row>
    <row r="5" spans="1:16" s="155" customFormat="1" ht="57.65" customHeight="1" x14ac:dyDescent="0.35">
      <c r="B5" s="366" t="s">
        <v>523</v>
      </c>
      <c r="C5" s="366" t="s">
        <v>85</v>
      </c>
      <c r="D5" s="367" t="s">
        <v>524</v>
      </c>
      <c r="E5" s="649" t="s">
        <v>525</v>
      </c>
      <c r="F5" s="650"/>
      <c r="G5" s="367" t="s">
        <v>526</v>
      </c>
      <c r="H5" s="367" t="s">
        <v>762</v>
      </c>
      <c r="I5" s="367" t="s">
        <v>664</v>
      </c>
      <c r="J5" s="367" t="s">
        <v>34</v>
      </c>
      <c r="K5"/>
      <c r="L5"/>
      <c r="M5"/>
      <c r="N5"/>
      <c r="O5"/>
      <c r="P5"/>
    </row>
    <row r="6" spans="1:16" s="155" customFormat="1" ht="14.5" customHeight="1" x14ac:dyDescent="0.35">
      <c r="B6" s="645" t="s">
        <v>600</v>
      </c>
      <c r="C6" s="645"/>
      <c r="D6" s="645"/>
      <c r="E6" s="645"/>
      <c r="F6" s="645"/>
      <c r="G6" s="645"/>
      <c r="H6" s="645"/>
      <c r="I6" s="645"/>
      <c r="J6" s="645"/>
      <c r="K6"/>
      <c r="L6"/>
      <c r="M6"/>
      <c r="N6"/>
      <c r="O6"/>
      <c r="P6"/>
    </row>
    <row r="7" spans="1:16" s="155" customFormat="1" ht="80.5" customHeight="1" x14ac:dyDescent="0.35">
      <c r="B7" s="174">
        <f>IF('Customer Information'!C26="Yes",References!AJ7,References!AJ6)</f>
        <v>2400</v>
      </c>
      <c r="C7" s="175"/>
      <c r="D7" s="177" t="s">
        <v>599</v>
      </c>
      <c r="E7" s="646" t="s">
        <v>1196</v>
      </c>
      <c r="F7" s="647"/>
      <c r="G7" s="178"/>
      <c r="H7" s="238"/>
      <c r="I7" s="237"/>
      <c r="J7" s="240">
        <f>IF(OR(C7="",H7="",I7=""),0,B7*C7)</f>
        <v>0</v>
      </c>
      <c r="K7"/>
      <c r="L7"/>
      <c r="M7"/>
      <c r="N7"/>
      <c r="O7"/>
      <c r="P7"/>
    </row>
    <row r="8" spans="1:16" s="57" customFormat="1" ht="25.5" customHeight="1" x14ac:dyDescent="0.35">
      <c r="B8" s="644" t="s">
        <v>88</v>
      </c>
      <c r="C8" s="644"/>
      <c r="D8" s="644"/>
      <c r="E8" s="644"/>
      <c r="F8" s="644"/>
      <c r="G8" s="644"/>
      <c r="H8" s="644"/>
      <c r="I8" s="644"/>
      <c r="J8" s="241">
        <f>SUM(J6:J7)</f>
        <v>0</v>
      </c>
      <c r="K8"/>
      <c r="L8"/>
      <c r="M8"/>
      <c r="N8"/>
      <c r="O8"/>
      <c r="P8"/>
    </row>
    <row r="9" spans="1:16" s="57" customFormat="1" ht="31.5" customHeight="1" x14ac:dyDescent="0.35">
      <c r="B9"/>
      <c r="C9"/>
      <c r="D9"/>
      <c r="E9"/>
      <c r="F9"/>
      <c r="G9"/>
      <c r="K9"/>
      <c r="L9"/>
      <c r="M9"/>
      <c r="N9"/>
      <c r="O9"/>
      <c r="P9"/>
    </row>
    <row r="10" spans="1:16" ht="30.65" customHeight="1" x14ac:dyDescent="0.35">
      <c r="B10"/>
      <c r="C10"/>
      <c r="D10"/>
      <c r="E10"/>
      <c r="F10"/>
      <c r="G10"/>
      <c r="H10" s="641" t="s">
        <v>1487</v>
      </c>
      <c r="I10" s="642"/>
      <c r="J10" s="486"/>
      <c r="K10"/>
      <c r="L10"/>
      <c r="M10"/>
      <c r="N10"/>
      <c r="O10"/>
      <c r="P10"/>
    </row>
    <row r="11" spans="1:16" ht="25" customHeight="1" x14ac:dyDescent="0.35">
      <c r="B11"/>
      <c r="C11"/>
      <c r="D11"/>
      <c r="E11"/>
      <c r="F11"/>
      <c r="G11"/>
      <c r="H11"/>
      <c r="I11"/>
      <c r="J11"/>
      <c r="K11"/>
      <c r="L11"/>
      <c r="M11"/>
      <c r="N11"/>
      <c r="O11"/>
      <c r="P11"/>
    </row>
    <row r="12" spans="1:16" ht="25" customHeight="1" x14ac:dyDescent="0.35">
      <c r="B12"/>
      <c r="C12"/>
      <c r="D12"/>
      <c r="E12"/>
      <c r="F12"/>
      <c r="G12"/>
      <c r="H12"/>
      <c r="I12"/>
      <c r="J12"/>
      <c r="K12"/>
      <c r="L12"/>
      <c r="M12"/>
      <c r="N12"/>
      <c r="O12"/>
      <c r="P12"/>
    </row>
    <row r="13" spans="1:16" ht="25" customHeight="1" x14ac:dyDescent="0.35">
      <c r="B13" s="24"/>
      <c r="C13" s="24"/>
      <c r="D13"/>
      <c r="E13"/>
      <c r="F13"/>
      <c r="G13"/>
      <c r="H13"/>
      <c r="I13"/>
      <c r="J13"/>
      <c r="K13"/>
      <c r="L13"/>
      <c r="M13"/>
      <c r="N13"/>
      <c r="O13"/>
      <c r="P13"/>
    </row>
    <row r="14" spans="1:16" ht="25" hidden="1" customHeight="1" x14ac:dyDescent="0.35">
      <c r="B14"/>
      <c r="C14"/>
      <c r="D14"/>
      <c r="E14"/>
      <c r="F14"/>
      <c r="G14"/>
      <c r="H14"/>
      <c r="I14"/>
      <c r="J14"/>
      <c r="K14"/>
      <c r="L14"/>
      <c r="M14"/>
      <c r="N14"/>
      <c r="O14"/>
      <c r="P14"/>
    </row>
    <row r="15" spans="1:16" ht="25" hidden="1" customHeight="1" x14ac:dyDescent="0.35">
      <c r="B15"/>
      <c r="C15"/>
      <c r="D15"/>
      <c r="E15"/>
      <c r="F15"/>
      <c r="G15"/>
      <c r="H15"/>
      <c r="I15"/>
      <c r="J15"/>
      <c r="K15"/>
      <c r="L15"/>
      <c r="M15"/>
      <c r="N15"/>
      <c r="O15"/>
      <c r="P15"/>
    </row>
    <row r="16" spans="1:16" ht="25" hidden="1" customHeight="1" x14ac:dyDescent="0.35">
      <c r="B16"/>
      <c r="C16"/>
      <c r="D16"/>
      <c r="E16"/>
      <c r="F16"/>
      <c r="G16"/>
      <c r="H16"/>
      <c r="I16"/>
      <c r="J16"/>
      <c r="K16"/>
      <c r="L16"/>
      <c r="M16"/>
      <c r="N16"/>
      <c r="O16"/>
      <c r="P16"/>
    </row>
    <row r="17" spans="2:16" ht="25" hidden="1" customHeight="1" x14ac:dyDescent="0.35">
      <c r="B17"/>
      <c r="C17"/>
      <c r="D17"/>
      <c r="E17"/>
      <c r="F17"/>
      <c r="G17"/>
      <c r="H17"/>
      <c r="I17"/>
      <c r="J17"/>
      <c r="K17"/>
      <c r="L17"/>
      <c r="M17"/>
      <c r="N17"/>
      <c r="O17"/>
      <c r="P17"/>
    </row>
    <row r="18" spans="2:16" ht="25" hidden="1" customHeight="1" x14ac:dyDescent="0.35">
      <c r="B18"/>
      <c r="C18"/>
      <c r="D18"/>
      <c r="E18"/>
      <c r="F18"/>
      <c r="G18"/>
      <c r="H18"/>
      <c r="I18"/>
      <c r="J18"/>
      <c r="K18"/>
      <c r="L18"/>
      <c r="M18"/>
      <c r="N18"/>
      <c r="O18"/>
      <c r="P18"/>
    </row>
    <row r="19" spans="2:16" ht="25" hidden="1" customHeight="1" x14ac:dyDescent="0.35">
      <c r="B19"/>
      <c r="C19"/>
      <c r="D19"/>
      <c r="E19"/>
      <c r="F19"/>
      <c r="G19"/>
      <c r="H19"/>
      <c r="I19"/>
      <c r="J19"/>
      <c r="K19"/>
      <c r="L19"/>
      <c r="M19"/>
      <c r="N19"/>
      <c r="O19"/>
      <c r="P19"/>
    </row>
    <row r="20" spans="2:16" ht="25" hidden="1" customHeight="1" x14ac:dyDescent="0.35">
      <c r="B20"/>
      <c r="C20"/>
      <c r="D20"/>
      <c r="E20"/>
      <c r="F20"/>
      <c r="G20"/>
      <c r="H20"/>
      <c r="I20"/>
      <c r="J20"/>
      <c r="K20"/>
      <c r="L20"/>
      <c r="M20"/>
      <c r="N20"/>
      <c r="O20"/>
      <c r="P20"/>
    </row>
    <row r="21" spans="2:16" ht="25" hidden="1" customHeight="1" x14ac:dyDescent="0.35">
      <c r="B21"/>
      <c r="C21"/>
      <c r="D21"/>
      <c r="E21"/>
      <c r="F21"/>
      <c r="G21"/>
      <c r="H21"/>
      <c r="I21"/>
      <c r="J21"/>
      <c r="K21"/>
      <c r="L21"/>
      <c r="M21"/>
      <c r="N21"/>
      <c r="O21"/>
      <c r="P21"/>
    </row>
    <row r="22" spans="2:16" ht="25" hidden="1" customHeight="1" x14ac:dyDescent="0.35">
      <c r="B22"/>
      <c r="C22"/>
      <c r="D22"/>
      <c r="E22"/>
      <c r="F22"/>
      <c r="G22"/>
      <c r="H22"/>
      <c r="I22"/>
      <c r="J22"/>
      <c r="K22"/>
      <c r="L22"/>
      <c r="M22"/>
      <c r="N22"/>
      <c r="O22"/>
      <c r="P22"/>
    </row>
    <row r="23" spans="2:16" ht="25" hidden="1" customHeight="1" x14ac:dyDescent="0.35">
      <c r="B23"/>
      <c r="C23"/>
      <c r="D23"/>
      <c r="E23"/>
      <c r="F23"/>
      <c r="G23"/>
      <c r="H23"/>
      <c r="I23"/>
      <c r="J23"/>
      <c r="K23"/>
      <c r="L23"/>
      <c r="M23"/>
      <c r="N23"/>
      <c r="O23"/>
      <c r="P23"/>
    </row>
    <row r="24" spans="2:16" ht="25" hidden="1" customHeight="1" x14ac:dyDescent="0.35">
      <c r="B24"/>
      <c r="C24"/>
      <c r="D24"/>
      <c r="E24"/>
      <c r="F24"/>
      <c r="G24"/>
      <c r="H24"/>
      <c r="I24"/>
      <c r="J24"/>
      <c r="K24"/>
      <c r="L24"/>
      <c r="M24"/>
      <c r="N24"/>
      <c r="O24"/>
      <c r="P24"/>
    </row>
    <row r="25" spans="2:16" ht="25" hidden="1" customHeight="1" x14ac:dyDescent="0.35">
      <c r="B25"/>
      <c r="C25"/>
      <c r="D25"/>
      <c r="E25"/>
      <c r="F25"/>
      <c r="G25"/>
      <c r="H25"/>
      <c r="I25"/>
      <c r="J25"/>
      <c r="K25"/>
      <c r="L25"/>
      <c r="M25"/>
      <c r="N25"/>
      <c r="O25"/>
      <c r="P25"/>
    </row>
    <row r="26" spans="2:16" ht="14" hidden="1" x14ac:dyDescent="0.3">
      <c r="B26" s="167"/>
      <c r="C26" s="167"/>
      <c r="D26" s="167"/>
      <c r="E26" s="167"/>
      <c r="F26" s="167"/>
      <c r="G26" s="167"/>
      <c r="H26" s="167"/>
      <c r="I26" s="167"/>
      <c r="J26" s="167"/>
      <c r="K26" s="167"/>
      <c r="L26" s="167"/>
      <c r="M26" s="167"/>
      <c r="N26" s="167"/>
      <c r="O26" s="168"/>
      <c r="P26" s="168"/>
    </row>
    <row r="27" spans="2:16" ht="14" hidden="1" x14ac:dyDescent="0.3">
      <c r="B27" s="167"/>
      <c r="C27" s="167"/>
      <c r="D27" s="167"/>
      <c r="E27" s="167"/>
      <c r="F27" s="167"/>
      <c r="G27" s="167"/>
      <c r="H27" s="167"/>
      <c r="I27" s="167"/>
      <c r="J27" s="167"/>
      <c r="K27" s="167"/>
      <c r="L27" s="167"/>
      <c r="M27" s="167"/>
      <c r="N27" s="167"/>
      <c r="O27" s="168"/>
      <c r="P27" s="168"/>
    </row>
    <row r="28" spans="2:16" ht="14" hidden="1" x14ac:dyDescent="0.3">
      <c r="B28" s="167"/>
      <c r="C28" s="167"/>
      <c r="D28" s="167"/>
      <c r="E28" s="167"/>
      <c r="F28" s="167"/>
      <c r="G28" s="167"/>
      <c r="H28" s="167"/>
      <c r="I28" s="167"/>
      <c r="J28" s="167"/>
      <c r="K28" s="167"/>
      <c r="L28" s="167"/>
      <c r="M28" s="167"/>
      <c r="N28" s="167"/>
      <c r="O28" s="168"/>
      <c r="P28" s="168"/>
    </row>
    <row r="29" spans="2:16" ht="14" hidden="1" x14ac:dyDescent="0.3">
      <c r="B29" s="167"/>
      <c r="C29" s="167"/>
      <c r="D29" s="167"/>
      <c r="E29" s="167"/>
      <c r="F29" s="167"/>
      <c r="G29" s="167"/>
      <c r="H29" s="167"/>
      <c r="I29" s="167"/>
      <c r="J29" s="167"/>
      <c r="K29" s="167"/>
      <c r="L29" s="167"/>
      <c r="M29" s="167"/>
      <c r="N29" s="167"/>
      <c r="O29" s="168"/>
      <c r="P29" s="168"/>
    </row>
    <row r="30" spans="2:16" ht="14" hidden="1" x14ac:dyDescent="0.3">
      <c r="B30" s="167"/>
      <c r="C30" s="167"/>
      <c r="D30" s="167"/>
      <c r="E30" s="167"/>
      <c r="F30" s="167"/>
      <c r="G30" s="167"/>
      <c r="H30" s="167"/>
      <c r="I30" s="167"/>
      <c r="J30" s="167"/>
      <c r="K30" s="167"/>
      <c r="L30" s="167"/>
      <c r="M30" s="167"/>
      <c r="N30" s="167"/>
      <c r="O30" s="168"/>
      <c r="P30" s="168"/>
    </row>
    <row r="31" spans="2:16" ht="14" hidden="1" x14ac:dyDescent="0.3">
      <c r="B31" s="167"/>
      <c r="C31" s="167"/>
      <c r="D31" s="167"/>
      <c r="E31" s="167"/>
      <c r="F31" s="167"/>
      <c r="G31" s="167"/>
      <c r="H31" s="167"/>
      <c r="I31" s="167"/>
      <c r="J31" s="167"/>
      <c r="K31" s="167"/>
      <c r="L31" s="167"/>
      <c r="M31" s="167"/>
      <c r="N31" s="167"/>
      <c r="O31" s="168"/>
      <c r="P31" s="168"/>
    </row>
    <row r="32" spans="2:16" ht="14" hidden="1" x14ac:dyDescent="0.3">
      <c r="B32" s="167"/>
      <c r="C32" s="167"/>
      <c r="D32" s="167"/>
      <c r="E32" s="167"/>
      <c r="F32" s="167"/>
      <c r="G32" s="167"/>
      <c r="H32" s="167"/>
      <c r="I32" s="167"/>
      <c r="J32" s="167"/>
      <c r="K32" s="167"/>
      <c r="L32" s="167"/>
      <c r="M32" s="167"/>
      <c r="N32" s="167"/>
      <c r="O32" s="168"/>
      <c r="P32" s="168"/>
    </row>
    <row r="33" spans="2:16" ht="14" hidden="1" x14ac:dyDescent="0.3">
      <c r="B33" s="167"/>
      <c r="C33" s="33" t="e">
        <f>References!#REF!</f>
        <v>#REF!</v>
      </c>
      <c r="D33" s="167"/>
      <c r="E33" s="167"/>
      <c r="F33" s="167"/>
      <c r="G33" s="167"/>
      <c r="H33" s="167"/>
      <c r="I33" s="167"/>
      <c r="J33" s="167"/>
      <c r="K33" s="167"/>
      <c r="L33" s="167"/>
      <c r="M33" s="167"/>
      <c r="N33" s="167"/>
      <c r="O33" s="168"/>
      <c r="P33" s="168"/>
    </row>
    <row r="34" spans="2:16" ht="14" hidden="1" x14ac:dyDescent="0.3">
      <c r="B34" s="167"/>
      <c r="C34" s="167"/>
      <c r="D34" s="167"/>
      <c r="E34" s="167"/>
      <c r="F34" s="167"/>
      <c r="G34" s="167"/>
      <c r="H34" s="167"/>
      <c r="I34" s="167"/>
      <c r="J34" s="167"/>
      <c r="K34" s="167"/>
      <c r="L34" s="167"/>
      <c r="M34" s="167"/>
      <c r="N34" s="167"/>
      <c r="O34" s="168"/>
      <c r="P34" s="168"/>
    </row>
    <row r="35" spans="2:16" ht="14" hidden="1" x14ac:dyDescent="0.3">
      <c r="C35" s="44"/>
      <c r="O35" s="14"/>
    </row>
    <row r="36" spans="2:16" ht="14" x14ac:dyDescent="0.3">
      <c r="B36" s="169" t="s">
        <v>389</v>
      </c>
      <c r="D36" s="170" t="str">
        <f>Development!$B$5&amp;"_"&amp;Development!$B$3</f>
        <v>01.01.2025_1.0</v>
      </c>
      <c r="E36" s="171"/>
      <c r="F36" s="170"/>
      <c r="G36" s="170"/>
      <c r="H36" s="170"/>
      <c r="I36" s="172" t="s">
        <v>390</v>
      </c>
      <c r="J36" s="173" t="str">
        <f>Development!$B$5</f>
        <v>01.01.2025</v>
      </c>
      <c r="K36" s="170"/>
      <c r="L36" s="170"/>
      <c r="M36" s="170"/>
      <c r="N36" s="172"/>
      <c r="O36" s="173"/>
      <c r="P36" s="170"/>
    </row>
    <row r="37" spans="2:16" ht="14" x14ac:dyDescent="0.3"/>
    <row r="38" spans="2:16" ht="14" x14ac:dyDescent="0.3"/>
    <row r="39" spans="2:16" ht="14" x14ac:dyDescent="0.3"/>
    <row r="40" spans="2:16" ht="14" x14ac:dyDescent="0.3"/>
    <row r="41" spans="2:16" ht="14" x14ac:dyDescent="0.3"/>
    <row r="42" spans="2:16" ht="14" hidden="1" x14ac:dyDescent="0.3"/>
    <row r="43" spans="2:16" ht="14" hidden="1" x14ac:dyDescent="0.3"/>
    <row r="44" spans="2:16" ht="14" hidden="1" x14ac:dyDescent="0.3"/>
    <row r="45" spans="2:16" ht="14" hidden="1" x14ac:dyDescent="0.3"/>
    <row r="46" spans="2:16" ht="14" hidden="1" x14ac:dyDescent="0.3"/>
    <row r="47" spans="2:16" ht="14" hidden="1" x14ac:dyDescent="0.3"/>
    <row r="48" spans="2:16" ht="14.15" hidden="1" customHeight="1" x14ac:dyDescent="0.3"/>
    <row r="49" ht="14.15" hidden="1" customHeight="1" x14ac:dyDescent="0.3"/>
    <row r="50" ht="14.15" hidden="1" customHeight="1" x14ac:dyDescent="0.3"/>
    <row r="51" ht="14.15" hidden="1" customHeight="1" x14ac:dyDescent="0.3"/>
    <row r="52" ht="14.15" hidden="1" customHeight="1" x14ac:dyDescent="0.3"/>
    <row r="53" ht="14.15" hidden="1" customHeight="1" x14ac:dyDescent="0.3"/>
    <row r="54" ht="14.15" hidden="1" customHeight="1" x14ac:dyDescent="0.3"/>
    <row r="55" ht="14.15" hidden="1" customHeight="1" x14ac:dyDescent="0.3"/>
    <row r="56" ht="14.15" hidden="1" customHeight="1" x14ac:dyDescent="0.3"/>
    <row r="57" ht="14.15" hidden="1" customHeight="1" x14ac:dyDescent="0.3"/>
    <row r="58" ht="14.15" hidden="1" customHeight="1" x14ac:dyDescent="0.3"/>
    <row r="59" ht="14.15" hidden="1" customHeight="1" x14ac:dyDescent="0.3"/>
    <row r="60" ht="14.15" hidden="1" customHeight="1" x14ac:dyDescent="0.3"/>
    <row r="61" ht="14.15" hidden="1" customHeight="1" x14ac:dyDescent="0.3"/>
  </sheetData>
  <sheetProtection algorithmName="SHA-512" hashValue="Qb/lPrWkVjdt25xlsP6jRCzcVa5yIQIAclIX3h6dw29BnLnKHLQfDtfTvnbaSg9SdCWLoKXZCMlUtCVIxtg9cA==" saltValue="tNZDISWfXnj1KnUySlnu4g==" spinCount="100000" sheet="1" objects="1" scenarios="1"/>
  <dataConsolidate/>
  <mergeCells count="7">
    <mergeCell ref="H10:I10"/>
    <mergeCell ref="B3:N3"/>
    <mergeCell ref="B8:I8"/>
    <mergeCell ref="B6:J6"/>
    <mergeCell ref="E7:F7"/>
    <mergeCell ref="B4:J4"/>
    <mergeCell ref="E5:F5"/>
  </mergeCells>
  <conditionalFormatting sqref="J7">
    <cfRule type="expression" dxfId="5" priority="1" stopIfTrue="1">
      <formula>$J7="FAIL"</formula>
    </cfRule>
  </conditionalFormatting>
  <conditionalFormatting sqref="J8">
    <cfRule type="expression" dxfId="4" priority="2" stopIfTrue="1">
      <formula>$D8="FAIL"</formula>
    </cfRule>
  </conditionalFormatting>
  <conditionalFormatting sqref="J10">
    <cfRule type="expression" dxfId="3" priority="24" stopIfTrue="1">
      <formula>$D9="FAIL"</formula>
    </cfRule>
  </conditionalFormatting>
  <dataValidations count="1">
    <dataValidation type="whole" operator="greaterThanOrEqual" allowBlank="1" showInputMessage="1" showErrorMessage="1" errorTitle="STOP" error="Entry must be a numerical value" sqref="C7" xr:uid="{00000000-0002-0000-1100-000000000000}">
      <formula1>1</formula1>
    </dataValidation>
  </dataValidations>
  <pageMargins left="0.45" right="0.45" top="0.5" bottom="0.25" header="0.3" footer="0.3"/>
  <pageSetup scale="46"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CB75CB3C0CC343A41D62B971D401E8" ma:contentTypeVersion="13" ma:contentTypeDescription="Create a new document." ma:contentTypeScope="" ma:versionID="7d0151ca2c4c2b8241698d944b3b3b2a">
  <xsd:schema xmlns:xsd="http://www.w3.org/2001/XMLSchema" xmlns:xs="http://www.w3.org/2001/XMLSchema" xmlns:p="http://schemas.microsoft.com/office/2006/metadata/properties" xmlns:ns3="8c0c295e-90af-441b-b0e9-b4abd6f7ef22" xmlns:ns4="8c7e2185-7f16-4e70-8919-a001104c4340" targetNamespace="http://schemas.microsoft.com/office/2006/metadata/properties" ma:root="true" ma:fieldsID="f8a55196efe4cdb9f6cd9c9854020318" ns3:_="" ns4:_="">
    <xsd:import namespace="8c0c295e-90af-441b-b0e9-b4abd6f7ef22"/>
    <xsd:import namespace="8c7e2185-7f16-4e70-8919-a001104c434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c295e-90af-441b-b0e9-b4abd6f7e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7e2185-7f16-4e70-8919-a001104c43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3E778-A4F5-4066-B3CB-794EDB805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c295e-90af-441b-b0e9-b4abd6f7ef22"/>
    <ds:schemaRef ds:uri="8c7e2185-7f16-4e70-8919-a001104c43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2104DA-6A99-4DAD-AD93-C3F16D0377D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c0c295e-90af-441b-b0e9-b4abd6f7ef22"/>
    <ds:schemaRef ds:uri="8c7e2185-7f16-4e70-8919-a001104c4340"/>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11EDE2F-86A0-40AE-AC64-EB446A138D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Customer Information</vt:lpstr>
      <vt:lpstr>Guidelines</vt:lpstr>
      <vt:lpstr>Terms and Conditions</vt:lpstr>
      <vt:lpstr>Required Documents</vt:lpstr>
      <vt:lpstr>Compressed Air</vt:lpstr>
      <vt:lpstr>VFD Motors</vt:lpstr>
      <vt:lpstr>Non Road EV Equipment</vt:lpstr>
      <vt:lpstr>Elevator Modernization</vt:lpstr>
      <vt:lpstr>Air_Compressor_Types</vt:lpstr>
      <vt:lpstr>Application_Code</vt:lpstr>
      <vt:lpstr>Baseline_Drive_Eff</vt:lpstr>
      <vt:lpstr>Belt_Type</vt:lpstr>
      <vt:lpstr>Building_Type</vt:lpstr>
      <vt:lpstr>DAC</vt:lpstr>
      <vt:lpstr>Elevator_Gear_System</vt:lpstr>
      <vt:lpstr>Existing_Drive_Efficiency</vt:lpstr>
      <vt:lpstr>Existing_Pool_Heater_Fuel</vt:lpstr>
      <vt:lpstr>Idling_Factor</vt:lpstr>
      <vt:lpstr>Installed_Drive_eff</vt:lpstr>
      <vt:lpstr>Location</vt:lpstr>
      <vt:lpstr>Max_Rated_Wattage</vt:lpstr>
      <vt:lpstr>'Customer Information'!OLE_LINK1</vt:lpstr>
      <vt:lpstr>Org_Type</vt:lpstr>
      <vt:lpstr>'Compressed Air'!Print_Area</vt:lpstr>
      <vt:lpstr>'Customer Information'!Print_Area</vt:lpstr>
      <vt:lpstr>Guidelines!Print_Area</vt:lpstr>
      <vt:lpstr>'Kitchen Equipment'!Print_Area</vt:lpstr>
      <vt:lpstr>'Required Documents'!Print_Area</vt:lpstr>
      <vt:lpstr>'Terms and Conditions'!Print_Area</vt:lpstr>
      <vt:lpstr>'VFD Motors'!Print_Area</vt:lpstr>
      <vt:lpstr>Worksheet!Print_Area</vt:lpstr>
      <vt:lpstr>Worksheet!Print_Titles</vt:lpstr>
      <vt:lpstr>Programs</vt:lpstr>
      <vt:lpstr>Project_Type</vt:lpstr>
      <vt:lpstr>Proposed_Drive_Efficiency</vt:lpstr>
      <vt:lpstr>Proposed_Idling_Factor</vt:lpstr>
      <vt:lpstr>Proposed_Sytsem_Type</vt:lpstr>
      <vt:lpstr>Rebate_Payment_Method</vt:lpstr>
      <vt:lpstr>Regen_Breaking</vt:lpstr>
      <vt:lpstr>Start_Baseline_Code</vt:lpstr>
      <vt:lpstr>Yes_No</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EDean@trccompanies.com</dc:creator>
  <cp:keywords>Unrestricted</cp:keywords>
  <cp:lastModifiedBy>Zanone, Adriana</cp:lastModifiedBy>
  <cp:lastPrinted>2020-10-19T18:17:54Z</cp:lastPrinted>
  <dcterms:created xsi:type="dcterms:W3CDTF">2011-10-21T14:14:31Z</dcterms:created>
  <dcterms:modified xsi:type="dcterms:W3CDTF">2024-12-27T15:33:05Z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US\e338671</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ContentTypeId">
    <vt:lpwstr>0x01010081CB75CB3C0CC343A41D62B971D401E8</vt:lpwstr>
  </property>
</Properties>
</file>