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Azreastpwcch1\pw\EFF\Shared\ees_mgmt\11_PSEG-Program Planning\Applications\2025 App for Launch\OL\"/>
    </mc:Choice>
  </mc:AlternateContent>
  <xr:revisionPtr revIDLastSave="0" documentId="13_ncr:1_{93519401-5F9F-4872-920B-A4D5426F4FB3}" xr6:coauthVersionLast="47" xr6:coauthVersionMax="47" xr10:uidLastSave="{00000000-0000-0000-0000-000000000000}"/>
  <workbookProtection workbookAlgorithmName="SHA-512" workbookHashValue="YfS7yvWBRAzMkbiq1NmHWvSB3xySPLH+8lvSmx5y0mu5Viw1ErbF5rhosLupxKXgRh6Cnyds1+i8b6ys+1CBWA==" workbookSaltValue="zIvYgggEwkLODcdTh4ISdg==" workbookSpinCount="100000" lockStructure="1"/>
  <bookViews>
    <workbookView xWindow="-90" yWindow="-16310" windowWidth="29020" windowHeight="15700" tabRatio="831" xr2:uid="{00000000-000D-0000-FFFF-FFFF00000000}"/>
  </bookViews>
  <sheets>
    <sheet name="Application" sheetId="1" r:id="rId1"/>
    <sheet name="Terms and Conditions " sheetId="9" r:id="rId2"/>
    <sheet name="Guidelines" sheetId="16" r:id="rId3"/>
    <sheet name="Worksheet" sheetId="2" r:id="rId4"/>
    <sheet name="Eligibility Table" sheetId="17" r:id="rId5"/>
    <sheet name="Pre Approval" sheetId="14" state="veryHidden" r:id="rId6"/>
    <sheet name="Admin" sheetId="4" r:id="rId7"/>
    <sheet name="Inspection Form" sheetId="8" state="hidden" r:id="rId8"/>
    <sheet name="References" sheetId="6" state="veryHidden" r:id="rId9"/>
    <sheet name="Calculations" sheetId="13" state="veryHidden" r:id="rId10"/>
    <sheet name="Development" sheetId="5" state="veryHidden" r:id="rId11"/>
  </sheets>
  <definedNames>
    <definedName name="_xlnm._FilterDatabase" localSheetId="7" hidden="1">'Inspection Form'!$B$18:$F$461</definedName>
    <definedName name="Admin">Admin!$A$1</definedName>
    <definedName name="BLDG_Type">References!$O$2:$O$15</definedName>
    <definedName name="Case_Lighting">References!$I$3:$I$5</definedName>
    <definedName name="Customer_Inputs">Worksheet!$G$11:$S$14,Worksheet!$G$19:$S$22,Worksheet!$G$27:$S$30,Worksheet!$G$35:$S$38,Worksheet!$G$43:$S$46,Worksheet!$G$51:$S$54,Worksheet!$G$59:$S$62,Worksheet!$G$67:$S$70</definedName>
    <definedName name="Customer_Inputs2">Worksheet!$G$75:$S$78,Worksheet!$G$83:$S$86,Worksheet!$G$91:$S$94,Worksheet!$G$99:$S$102,Worksheet!$G$107:$S$110,Worksheet!$G$115:$S$118,Worksheet!$G$123:$S$126,Worksheet!$G$131:$S$134,Worksheet!$G$139:$S$142,Worksheet!$G$147:$S$150</definedName>
    <definedName name="Customer_Inputs3">Worksheet!$G$155:$S$158,Worksheet!$G$163:$S$166</definedName>
    <definedName name="Customer_Inputs4">Worksheet!$G$171:'Worksheet'!$S$174,Worksheet!$G$179:'Worksheet'!$S$182</definedName>
    <definedName name="CustomerInputs_5">Worksheet!$G$187:$G$190,Worksheet!$I$187:$I$190,Worksheet!$K$187:$K$190,Worksheet!$M$187:$M$190,Worksheet!$O$187:$Q$190,Worksheet!$S$187:$S$190</definedName>
    <definedName name="CustomerInputs_6">Worksheet!$G$195:$G$198,Worksheet!$I$195:$I$198,Worksheet!$K$195:$K$198,Worksheet!$M$195:$M$198,Worksheet!$O$195:$Q$198,Worksheet!$S$195:$S$198</definedName>
    <definedName name="DAC_Y_N">References!$A$71:$A$73</definedName>
    <definedName name="DLC_Rating">References!$M$2:$M$3</definedName>
    <definedName name="Exterior_Downlight">References!$E$3:$E$9</definedName>
    <definedName name="Exterior_Existing">References!$E$3:$E$9</definedName>
    <definedName name="Import_Exterior">#REF!</definedName>
    <definedName name="Industrial">References!$F$3:$F$8</definedName>
    <definedName name="InspectionForm">'Inspection Form'!$B$19:$S$150</definedName>
    <definedName name="L_410">Worksheet!$U$19:$U$22</definedName>
    <definedName name="L_620">Worksheet!$U$43:$U$46</definedName>
    <definedName name="L_742">Worksheet!$U$91:$U$94</definedName>
    <definedName name="L_744">Worksheet!$U$99:$U$102</definedName>
    <definedName name="Lamps">References!$A$3:$A$6</definedName>
    <definedName name="Linear_Lamps">References!$B$3:$B$6</definedName>
    <definedName name="Linear_Lamps2">References!$D$3:$D$7</definedName>
    <definedName name="LR700_Existing">References!$C$3:$C$6</definedName>
    <definedName name="Measure_Description">References!#REF!</definedName>
    <definedName name="NewConstruction">References!$J$3</definedName>
    <definedName name="Org_Type">References!$A$59:$A$63</definedName>
    <definedName name="Preapproval_Length">References!$P$64:$P$66</definedName>
    <definedName name="_xlnm.Print_Area" localSheetId="0">Application!$A$1:$O$42</definedName>
    <definedName name="_xlnm.Print_Area" localSheetId="4">'Eligibility Table'!$A$1:$X$55</definedName>
    <definedName name="_xlnm.Print_Area" localSheetId="7">'Inspection Form'!$A$1:$T$180</definedName>
    <definedName name="_xlnm.Print_Area" localSheetId="5">'Pre Approval'!$B$1:$M$102</definedName>
    <definedName name="_xlnm.Print_Area" localSheetId="1">'Terms and Conditions '!$A$1:$K$79</definedName>
    <definedName name="_xlnm.Print_Area" localSheetId="3">Worksheet!$B$1:$AB$210</definedName>
    <definedName name="_xlnm.Print_Titles" localSheetId="3">Worksheet!$1:$7</definedName>
    <definedName name="Project_Type">References!$A$66:$A$68</definedName>
    <definedName name="R_100">Worksheet!#REF!</definedName>
    <definedName name="Retro_2ft">References!$G$3:$G$6</definedName>
    <definedName name="Retro_4ft">References!$H$3:$H$4</definedName>
    <definedName name="Z_413575D0_A88C_4EFD_A604_365F28B09173_.wvu.Cols" localSheetId="1" hidden="1">'Terms and Conditions '!$L:$IV</definedName>
    <definedName name="Z_413575D0_A88C_4EFD_A604_365F28B09173_.wvu.PrintArea" localSheetId="1" hidden="1">'Terms and Conditions '!$A$1:$K$79</definedName>
    <definedName name="Z_413575D0_A88C_4EFD_A604_365F28B09173_.wvu.Rows" localSheetId="1" hidden="1">'Terms and Conditions '!$80:$65536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 l="1"/>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13" i="6"/>
  <c r="U11" i="2"/>
  <c r="I188" i="13" l="1"/>
  <c r="I189" i="13"/>
  <c r="I180" i="13"/>
  <c r="I181" i="13"/>
  <c r="I172" i="13"/>
  <c r="I173" i="13"/>
  <c r="I165" i="13"/>
  <c r="I156" i="13"/>
  <c r="I157" i="13"/>
  <c r="I148" i="13"/>
  <c r="I149" i="13"/>
  <c r="I140" i="13"/>
  <c r="I141" i="13"/>
  <c r="I132" i="13"/>
  <c r="I133" i="13"/>
  <c r="I124" i="13"/>
  <c r="I125" i="13"/>
  <c r="I116" i="13"/>
  <c r="I117" i="13"/>
  <c r="I108" i="13"/>
  <c r="I109" i="13"/>
  <c r="I100" i="13"/>
  <c r="I101" i="13"/>
  <c r="I92" i="13"/>
  <c r="I93" i="13"/>
  <c r="I85" i="13"/>
  <c r="I76" i="13"/>
  <c r="I77" i="13"/>
  <c r="I68" i="13"/>
  <c r="I69" i="13"/>
  <c r="I60" i="13"/>
  <c r="I61" i="13"/>
  <c r="N6" i="13" l="1"/>
  <c r="N7" i="13"/>
  <c r="N8" i="13"/>
  <c r="N14" i="13"/>
  <c r="N15" i="13"/>
  <c r="N16" i="13"/>
  <c r="N22" i="13"/>
  <c r="N23" i="13"/>
  <c r="N24" i="13"/>
  <c r="N30" i="13"/>
  <c r="N31" i="13"/>
  <c r="N32" i="13"/>
  <c r="N38" i="13"/>
  <c r="N39" i="13"/>
  <c r="N40" i="13"/>
  <c r="N46" i="13"/>
  <c r="N47" i="13"/>
  <c r="N48" i="13"/>
  <c r="N54" i="13"/>
  <c r="N55" i="13"/>
  <c r="N56" i="13"/>
  <c r="N62" i="13"/>
  <c r="N63" i="13"/>
  <c r="N64" i="13"/>
  <c r="N70" i="13"/>
  <c r="N71" i="13"/>
  <c r="N72" i="13"/>
  <c r="N78" i="13"/>
  <c r="N79" i="13"/>
  <c r="N80" i="13"/>
  <c r="N86" i="13"/>
  <c r="N87" i="13"/>
  <c r="N88" i="13"/>
  <c r="N94" i="13"/>
  <c r="N95" i="13"/>
  <c r="N96" i="13"/>
  <c r="N102" i="13"/>
  <c r="N103" i="13"/>
  <c r="N104" i="13"/>
  <c r="N110" i="13"/>
  <c r="N111" i="13"/>
  <c r="N112" i="13"/>
  <c r="N118" i="13"/>
  <c r="N119" i="13"/>
  <c r="N120" i="13"/>
  <c r="N126" i="13"/>
  <c r="N127" i="13"/>
  <c r="N128" i="13"/>
  <c r="N134" i="13"/>
  <c r="N135" i="13"/>
  <c r="N136" i="13"/>
  <c r="N142" i="13"/>
  <c r="N143" i="13"/>
  <c r="N144" i="13"/>
  <c r="N150" i="13"/>
  <c r="N151" i="13"/>
  <c r="N152" i="13"/>
  <c r="N158" i="13"/>
  <c r="N159" i="13"/>
  <c r="N160" i="13"/>
  <c r="N166" i="13"/>
  <c r="N167" i="13"/>
  <c r="N168" i="13"/>
  <c r="N174" i="13"/>
  <c r="N175" i="13"/>
  <c r="N176" i="13"/>
  <c r="N182" i="13"/>
  <c r="N183" i="13"/>
  <c r="N184" i="13"/>
  <c r="N2" i="6" l="1"/>
  <c r="C192" i="2" l="1"/>
  <c r="C184" i="2"/>
  <c r="C176" i="2"/>
  <c r="C168" i="2"/>
  <c r="C160" i="2"/>
  <c r="C152" i="2"/>
  <c r="C144" i="2"/>
  <c r="C136" i="2"/>
  <c r="C128" i="2"/>
  <c r="C120" i="2"/>
  <c r="C112" i="2"/>
  <c r="C104" i="2"/>
  <c r="C96" i="2"/>
  <c r="C88" i="2"/>
  <c r="C80" i="2"/>
  <c r="C72" i="2"/>
  <c r="C64" i="2"/>
  <c r="C56" i="2"/>
  <c r="C48" i="2"/>
  <c r="C40" i="2"/>
  <c r="C32" i="2"/>
  <c r="C24" i="2"/>
  <c r="C16" i="2"/>
  <c r="C8" i="2"/>
  <c r="U4" i="6" l="1"/>
  <c r="U5" i="6"/>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3" i="6"/>
  <c r="O6" i="13" l="1"/>
  <c r="O7" i="13"/>
  <c r="O8" i="13"/>
  <c r="O14" i="13"/>
  <c r="O15" i="13"/>
  <c r="O16" i="13"/>
  <c r="O22" i="13"/>
  <c r="O23" i="13"/>
  <c r="O24" i="13"/>
  <c r="O30" i="13"/>
  <c r="O31" i="13"/>
  <c r="O32" i="13"/>
  <c r="O38" i="13"/>
  <c r="O39" i="13"/>
  <c r="O40" i="13"/>
  <c r="O46" i="13"/>
  <c r="O47" i="13"/>
  <c r="O48" i="13"/>
  <c r="O54" i="13"/>
  <c r="O55" i="13"/>
  <c r="O56" i="13"/>
  <c r="O62" i="13"/>
  <c r="O63" i="13"/>
  <c r="O64" i="13"/>
  <c r="O70" i="13"/>
  <c r="O71" i="13"/>
  <c r="O72" i="13"/>
  <c r="O78" i="13"/>
  <c r="O79" i="13"/>
  <c r="O80" i="13"/>
  <c r="O86" i="13"/>
  <c r="O87" i="13"/>
  <c r="O88" i="13"/>
  <c r="O94" i="13"/>
  <c r="O95" i="13"/>
  <c r="O96" i="13"/>
  <c r="O102" i="13"/>
  <c r="O103" i="13"/>
  <c r="O104" i="13"/>
  <c r="O110" i="13"/>
  <c r="O111" i="13"/>
  <c r="O112" i="13"/>
  <c r="O118" i="13"/>
  <c r="O119" i="13"/>
  <c r="O120" i="13"/>
  <c r="O126" i="13"/>
  <c r="O127" i="13"/>
  <c r="O128" i="13"/>
  <c r="O134" i="13"/>
  <c r="O135" i="13"/>
  <c r="O136" i="13"/>
  <c r="O142" i="13"/>
  <c r="O143" i="13"/>
  <c r="O144" i="13"/>
  <c r="O150" i="13"/>
  <c r="O151" i="13"/>
  <c r="O152" i="13"/>
  <c r="O158" i="13"/>
  <c r="O159" i="13"/>
  <c r="O160" i="13"/>
  <c r="O166" i="13"/>
  <c r="O167" i="13"/>
  <c r="O168" i="13"/>
  <c r="O174" i="13"/>
  <c r="O175" i="13"/>
  <c r="O176" i="13"/>
  <c r="O182" i="13"/>
  <c r="O183" i="13"/>
  <c r="O184" i="13"/>
  <c r="O190" i="13"/>
  <c r="U196" i="2"/>
  <c r="U197" i="2"/>
  <c r="U198" i="2"/>
  <c r="U195" i="2"/>
  <c r="U188" i="2"/>
  <c r="U189" i="2"/>
  <c r="U190" i="2"/>
  <c r="U187" i="2"/>
  <c r="U180" i="2"/>
  <c r="U181" i="2"/>
  <c r="U182" i="2"/>
  <c r="U179" i="2"/>
  <c r="U172" i="2"/>
  <c r="U173" i="2"/>
  <c r="U174" i="2"/>
  <c r="U171" i="2"/>
  <c r="U164" i="2"/>
  <c r="U165" i="2"/>
  <c r="U166" i="2"/>
  <c r="U163" i="2"/>
  <c r="U156" i="2"/>
  <c r="U157" i="2"/>
  <c r="U158" i="2"/>
  <c r="U155" i="2"/>
  <c r="U148" i="2"/>
  <c r="U149" i="2"/>
  <c r="U150" i="2"/>
  <c r="U147" i="2"/>
  <c r="U140" i="2"/>
  <c r="U141" i="2"/>
  <c r="U142" i="2"/>
  <c r="U139" i="2"/>
  <c r="U132" i="2"/>
  <c r="U133" i="2"/>
  <c r="U134" i="2"/>
  <c r="U131" i="2"/>
  <c r="U124" i="2"/>
  <c r="U125" i="2"/>
  <c r="U126" i="2"/>
  <c r="U123" i="2"/>
  <c r="U116" i="2"/>
  <c r="U117" i="2"/>
  <c r="U118" i="2"/>
  <c r="U115" i="2"/>
  <c r="U108" i="2"/>
  <c r="U109" i="2"/>
  <c r="U110" i="2"/>
  <c r="U100" i="2"/>
  <c r="U101" i="2"/>
  <c r="U102" i="2"/>
  <c r="U99" i="2"/>
  <c r="U92" i="2"/>
  <c r="U93" i="2"/>
  <c r="U94" i="2"/>
  <c r="U91" i="2"/>
  <c r="U84" i="2"/>
  <c r="U85" i="2"/>
  <c r="U86" i="2"/>
  <c r="U83" i="2"/>
  <c r="U76" i="2"/>
  <c r="U77" i="2"/>
  <c r="U78" i="2"/>
  <c r="U75" i="2"/>
  <c r="U68" i="2"/>
  <c r="U69" i="2"/>
  <c r="U70" i="2"/>
  <c r="U67" i="2"/>
  <c r="U60" i="2"/>
  <c r="U61" i="2"/>
  <c r="U62" i="2"/>
  <c r="U59" i="2"/>
  <c r="U52" i="2"/>
  <c r="U53" i="2"/>
  <c r="U54" i="2"/>
  <c r="U51" i="2"/>
  <c r="U44" i="2"/>
  <c r="U45" i="2"/>
  <c r="U46" i="2"/>
  <c r="U43" i="2"/>
  <c r="U36" i="2"/>
  <c r="U37" i="2"/>
  <c r="U38" i="2"/>
  <c r="U35" i="2"/>
  <c r="U28" i="2"/>
  <c r="U29" i="2"/>
  <c r="U30" i="2"/>
  <c r="U27" i="2"/>
  <c r="U20" i="2"/>
  <c r="U21" i="2"/>
  <c r="U22" i="2"/>
  <c r="U12" i="2"/>
  <c r="U13" i="2"/>
  <c r="U14" i="2"/>
  <c r="A179" i="13"/>
  <c r="A180" i="13"/>
  <c r="G180" i="13" s="1"/>
  <c r="O180" i="13" s="1"/>
  <c r="A181" i="13"/>
  <c r="G181" i="13" s="1"/>
  <c r="C196" i="8"/>
  <c r="C197" i="8"/>
  <c r="C198" i="8"/>
  <c r="C199" i="8"/>
  <c r="C200" i="8"/>
  <c r="C201" i="8"/>
  <c r="C204" i="8"/>
  <c r="C205" i="8"/>
  <c r="C206" i="8"/>
  <c r="C207" i="8"/>
  <c r="H195" i="8"/>
  <c r="H196" i="8"/>
  <c r="H197" i="8"/>
  <c r="H198" i="8"/>
  <c r="H199" i="8"/>
  <c r="H200" i="8"/>
  <c r="H201" i="8"/>
  <c r="H202" i="8"/>
  <c r="H203" i="8"/>
  <c r="H204" i="8"/>
  <c r="H205" i="8"/>
  <c r="H206" i="8"/>
  <c r="H207" i="8"/>
  <c r="H192" i="8"/>
  <c r="H193" i="8"/>
  <c r="H194" i="8"/>
  <c r="H191" i="8"/>
  <c r="E191" i="8"/>
  <c r="E192" i="8"/>
  <c r="E193" i="8"/>
  <c r="E194" i="8"/>
  <c r="E195" i="8"/>
  <c r="E196" i="8"/>
  <c r="E197" i="8"/>
  <c r="E198" i="8"/>
  <c r="E199" i="8"/>
  <c r="E200" i="8"/>
  <c r="E201" i="8"/>
  <c r="E202" i="8"/>
  <c r="E203" i="8"/>
  <c r="E204" i="8"/>
  <c r="E205" i="8"/>
  <c r="E206" i="8"/>
  <c r="E207" i="8"/>
  <c r="D191" i="8"/>
  <c r="D192" i="8"/>
  <c r="D193" i="8"/>
  <c r="D194" i="8"/>
  <c r="D195" i="8"/>
  <c r="D196" i="8"/>
  <c r="D197" i="8"/>
  <c r="D198" i="8"/>
  <c r="D199" i="8"/>
  <c r="D200" i="8"/>
  <c r="D201" i="8"/>
  <c r="D202" i="8"/>
  <c r="D203" i="8"/>
  <c r="D204" i="8"/>
  <c r="D205" i="8"/>
  <c r="D206" i="8"/>
  <c r="D207" i="8"/>
  <c r="C191" i="8"/>
  <c r="C192" i="8"/>
  <c r="C193" i="8"/>
  <c r="E187" i="13"/>
  <c r="E188" i="13"/>
  <c r="E189" i="13"/>
  <c r="D187" i="13"/>
  <c r="K187" i="13" s="1"/>
  <c r="L187" i="13" s="1"/>
  <c r="D188" i="13"/>
  <c r="K188" i="13" s="1"/>
  <c r="L188" i="13" s="1"/>
  <c r="D189" i="13"/>
  <c r="K189" i="13" s="1"/>
  <c r="L189" i="13" s="1"/>
  <c r="C187" i="13"/>
  <c r="C188" i="13"/>
  <c r="C189" i="13"/>
  <c r="A187" i="13"/>
  <c r="A188" i="13"/>
  <c r="G188" i="13" s="1"/>
  <c r="O188" i="13" s="1"/>
  <c r="A189" i="13"/>
  <c r="A186" i="13"/>
  <c r="A178" i="13"/>
  <c r="E186" i="13"/>
  <c r="D186" i="13"/>
  <c r="C186" i="13"/>
  <c r="C179" i="13"/>
  <c r="D179" i="13"/>
  <c r="K179" i="13" s="1"/>
  <c r="L179" i="13" s="1"/>
  <c r="E179" i="13"/>
  <c r="C180" i="13"/>
  <c r="D180" i="13"/>
  <c r="K180" i="13" s="1"/>
  <c r="L180" i="13" s="1"/>
  <c r="E180" i="13"/>
  <c r="C181" i="13"/>
  <c r="D181" i="13"/>
  <c r="K181" i="13" s="1"/>
  <c r="L181" i="13" s="1"/>
  <c r="E181" i="13"/>
  <c r="E178" i="13"/>
  <c r="D178" i="13"/>
  <c r="C178" i="13"/>
  <c r="C55" i="17"/>
  <c r="C54" i="17"/>
  <c r="S39" i="6"/>
  <c r="S40" i="6"/>
  <c r="H175" i="8"/>
  <c r="H176" i="8"/>
  <c r="H177" i="8"/>
  <c r="H178" i="8"/>
  <c r="H179" i="8"/>
  <c r="H180" i="8"/>
  <c r="H181" i="8"/>
  <c r="H182" i="8"/>
  <c r="H183" i="8"/>
  <c r="H184" i="8"/>
  <c r="H185" i="8"/>
  <c r="H186" i="8"/>
  <c r="H187" i="8"/>
  <c r="H188" i="8"/>
  <c r="H189" i="8"/>
  <c r="H190" i="8"/>
  <c r="E187" i="8"/>
  <c r="E188" i="8"/>
  <c r="E189" i="8"/>
  <c r="E190" i="8"/>
  <c r="D187" i="8"/>
  <c r="D188" i="8"/>
  <c r="D189" i="8"/>
  <c r="D190" i="8"/>
  <c r="E182" i="8"/>
  <c r="E183" i="8"/>
  <c r="E184" i="8"/>
  <c r="E185" i="8"/>
  <c r="E186" i="8"/>
  <c r="D182" i="8"/>
  <c r="D183" i="8"/>
  <c r="D184" i="8"/>
  <c r="D185" i="8"/>
  <c r="D186" i="8"/>
  <c r="C183" i="8"/>
  <c r="C184" i="8"/>
  <c r="C185" i="8"/>
  <c r="E175" i="8"/>
  <c r="E176" i="8"/>
  <c r="E177" i="8"/>
  <c r="E178" i="8"/>
  <c r="E179" i="8"/>
  <c r="E180" i="8"/>
  <c r="E181" i="8"/>
  <c r="D175" i="8"/>
  <c r="D176" i="8"/>
  <c r="D177" i="8"/>
  <c r="D178" i="8"/>
  <c r="D179" i="8"/>
  <c r="D180" i="8"/>
  <c r="D181" i="8"/>
  <c r="C175" i="8"/>
  <c r="C176" i="8"/>
  <c r="C177" i="8"/>
  <c r="A171" i="13"/>
  <c r="C188" i="8"/>
  <c r="A172" i="13"/>
  <c r="G172" i="13"/>
  <c r="O172" i="13" s="1"/>
  <c r="A173" i="13"/>
  <c r="A170" i="13"/>
  <c r="A163" i="13"/>
  <c r="A164" i="13"/>
  <c r="A165" i="13"/>
  <c r="B165" i="13" s="1"/>
  <c r="C182" i="8"/>
  <c r="A162" i="13"/>
  <c r="S38" i="6"/>
  <c r="S37" i="6"/>
  <c r="E173" i="13"/>
  <c r="D173" i="13"/>
  <c r="K173" i="13" s="1"/>
  <c r="L173" i="13" s="1"/>
  <c r="C173" i="13"/>
  <c r="E172" i="13"/>
  <c r="D172" i="13"/>
  <c r="K172" i="13"/>
  <c r="L172" i="13" s="1"/>
  <c r="C172" i="13"/>
  <c r="E171" i="13"/>
  <c r="D171" i="13"/>
  <c r="K171" i="13" s="1"/>
  <c r="L171" i="13" s="1"/>
  <c r="C171" i="13"/>
  <c r="E170" i="13"/>
  <c r="D170" i="13"/>
  <c r="C170" i="13"/>
  <c r="E165" i="13"/>
  <c r="D165" i="13"/>
  <c r="K165" i="13" s="1"/>
  <c r="L165" i="13" s="1"/>
  <c r="C165" i="13"/>
  <c r="E164" i="13"/>
  <c r="D164" i="13"/>
  <c r="K164" i="13" s="1"/>
  <c r="L164" i="13" s="1"/>
  <c r="C164" i="13"/>
  <c r="E163" i="13"/>
  <c r="D163" i="13"/>
  <c r="K163" i="13" s="1"/>
  <c r="L163" i="13" s="1"/>
  <c r="C163" i="13"/>
  <c r="E162" i="13"/>
  <c r="D162" i="13"/>
  <c r="C162" i="13"/>
  <c r="C52" i="17"/>
  <c r="C53" i="17"/>
  <c r="B51" i="17"/>
  <c r="C51" i="17" s="1"/>
  <c r="A1" i="16"/>
  <c r="A1" i="9"/>
  <c r="K91" i="14"/>
  <c r="C85" i="14"/>
  <c r="C77" i="14"/>
  <c r="K73" i="14"/>
  <c r="I57" i="14"/>
  <c r="I49" i="14"/>
  <c r="I33" i="14"/>
  <c r="I17" i="14"/>
  <c r="A19" i="13"/>
  <c r="I19" i="13" s="1"/>
  <c r="P4" i="6"/>
  <c r="P5" i="6"/>
  <c r="P6" i="6" s="1"/>
  <c r="P7" i="6" s="1"/>
  <c r="P8" i="6" s="1"/>
  <c r="P9" i="6" s="1"/>
  <c r="P10" i="6" s="1"/>
  <c r="P11" i="6" s="1"/>
  <c r="P12" i="6" s="1"/>
  <c r="P13" i="6" s="1"/>
  <c r="P14" i="6" s="1"/>
  <c r="P15" i="6" s="1"/>
  <c r="C194" i="8"/>
  <c r="A11" i="13"/>
  <c r="A2" i="13"/>
  <c r="B19" i="17"/>
  <c r="C19" i="17" s="1"/>
  <c r="B20" i="17"/>
  <c r="C20" i="17" s="1"/>
  <c r="B21" i="17"/>
  <c r="C21" i="17" s="1"/>
  <c r="B22" i="17"/>
  <c r="C22" i="17" s="1"/>
  <c r="B23" i="17"/>
  <c r="C23" i="17" s="1"/>
  <c r="B24" i="17"/>
  <c r="C24" i="17" s="1"/>
  <c r="B25" i="17"/>
  <c r="C25" i="17" s="1"/>
  <c r="B26" i="17"/>
  <c r="C26" i="17" s="1"/>
  <c r="B27" i="17"/>
  <c r="C27" i="17" s="1"/>
  <c r="B28" i="17"/>
  <c r="C28" i="17" s="1"/>
  <c r="B29" i="17"/>
  <c r="C29" i="17" s="1"/>
  <c r="B30" i="17"/>
  <c r="C30" i="17" s="1"/>
  <c r="B31" i="17"/>
  <c r="C31" i="17" s="1"/>
  <c r="B32" i="17"/>
  <c r="C32" i="17" s="1"/>
  <c r="B33" i="17"/>
  <c r="C33" i="17" s="1"/>
  <c r="B34" i="17"/>
  <c r="C34" i="17" s="1"/>
  <c r="B35" i="17"/>
  <c r="C35" i="17" s="1"/>
  <c r="B36" i="17"/>
  <c r="C36" i="17" s="1"/>
  <c r="B37" i="17"/>
  <c r="C37" i="17" s="1"/>
  <c r="B38" i="17"/>
  <c r="C38" i="17" s="1"/>
  <c r="B39" i="17"/>
  <c r="C39" i="17" s="1"/>
  <c r="B40" i="17"/>
  <c r="C40" i="17" s="1"/>
  <c r="B41" i="17"/>
  <c r="C41" i="17" s="1"/>
  <c r="B42" i="17"/>
  <c r="C42" i="17" s="1"/>
  <c r="B43" i="17"/>
  <c r="C43" i="17" s="1"/>
  <c r="B44" i="17"/>
  <c r="C44" i="17" s="1"/>
  <c r="B45" i="17"/>
  <c r="C45" i="17" s="1"/>
  <c r="B46" i="17"/>
  <c r="C46" i="17" s="1"/>
  <c r="B47" i="17"/>
  <c r="C47" i="17" s="1"/>
  <c r="B48" i="17"/>
  <c r="C48" i="17" s="1"/>
  <c r="B49" i="17"/>
  <c r="C49" i="17" s="1"/>
  <c r="B50" i="17"/>
  <c r="C50" i="17" s="1"/>
  <c r="B18" i="17"/>
  <c r="C18" i="17" s="1"/>
  <c r="C2" i="17"/>
  <c r="B1" i="17"/>
  <c r="H160" i="8"/>
  <c r="H161" i="8"/>
  <c r="H162" i="8"/>
  <c r="H163" i="8"/>
  <c r="H164" i="8"/>
  <c r="H165" i="8"/>
  <c r="H166" i="8"/>
  <c r="H167" i="8"/>
  <c r="H168" i="8"/>
  <c r="H169" i="8"/>
  <c r="H170" i="8"/>
  <c r="H171" i="8"/>
  <c r="H172" i="8"/>
  <c r="H173" i="8"/>
  <c r="H174" i="8"/>
  <c r="H159" i="8"/>
  <c r="E170" i="8"/>
  <c r="E171" i="8"/>
  <c r="E172" i="8"/>
  <c r="E173" i="8"/>
  <c r="E174" i="8"/>
  <c r="D170" i="8"/>
  <c r="D171" i="8"/>
  <c r="D172" i="8"/>
  <c r="D173" i="8"/>
  <c r="D174" i="8"/>
  <c r="E156" i="8"/>
  <c r="E157" i="8"/>
  <c r="E158" i="8"/>
  <c r="E159" i="8"/>
  <c r="E160" i="8"/>
  <c r="E161" i="8"/>
  <c r="E162" i="8"/>
  <c r="E163" i="8"/>
  <c r="E164" i="8"/>
  <c r="E165" i="8"/>
  <c r="E166" i="8"/>
  <c r="E167" i="8"/>
  <c r="E168" i="8"/>
  <c r="E169" i="8"/>
  <c r="D158" i="8"/>
  <c r="D159" i="8"/>
  <c r="D160" i="8"/>
  <c r="D161" i="8"/>
  <c r="D162" i="8"/>
  <c r="D163" i="8"/>
  <c r="D164" i="8"/>
  <c r="D165" i="8"/>
  <c r="D166" i="8"/>
  <c r="D167" i="8"/>
  <c r="D168" i="8"/>
  <c r="D169" i="8"/>
  <c r="C160" i="8"/>
  <c r="C161" i="8"/>
  <c r="C159" i="8"/>
  <c r="C167" i="8"/>
  <c r="C168" i="8"/>
  <c r="C169" i="8"/>
  <c r="H156" i="8"/>
  <c r="H157" i="8"/>
  <c r="H158" i="8"/>
  <c r="D156" i="8"/>
  <c r="D157" i="8"/>
  <c r="H155" i="8"/>
  <c r="E155" i="8"/>
  <c r="D155" i="8"/>
  <c r="C153" i="8"/>
  <c r="H152" i="8"/>
  <c r="E152" i="8"/>
  <c r="D152" i="8"/>
  <c r="H111" i="8"/>
  <c r="E111" i="8"/>
  <c r="D111" i="8"/>
  <c r="C111" i="8"/>
  <c r="H153" i="8"/>
  <c r="E153" i="8"/>
  <c r="D153" i="8"/>
  <c r="C152" i="8"/>
  <c r="C151" i="8"/>
  <c r="C145" i="8"/>
  <c r="C144" i="8"/>
  <c r="C143" i="8"/>
  <c r="C137" i="8"/>
  <c r="C136" i="8"/>
  <c r="C135" i="8"/>
  <c r="C129" i="8"/>
  <c r="C128" i="8"/>
  <c r="C127" i="8"/>
  <c r="C121" i="8"/>
  <c r="C120" i="8"/>
  <c r="C119" i="8"/>
  <c r="C113" i="8"/>
  <c r="C112" i="8"/>
  <c r="C105" i="8"/>
  <c r="C104" i="8"/>
  <c r="C103" i="8"/>
  <c r="C97" i="8"/>
  <c r="C96" i="8"/>
  <c r="C95" i="8"/>
  <c r="C89" i="8"/>
  <c r="C88" i="8"/>
  <c r="C87" i="8"/>
  <c r="C81" i="8"/>
  <c r="C80" i="8"/>
  <c r="C79" i="8"/>
  <c r="C73" i="8"/>
  <c r="C72" i="8"/>
  <c r="C71" i="8"/>
  <c r="C65" i="8"/>
  <c r="C64" i="8"/>
  <c r="C63" i="8"/>
  <c r="C57" i="8"/>
  <c r="C56" i="8"/>
  <c r="C55" i="8"/>
  <c r="D8" i="14"/>
  <c r="D7" i="14"/>
  <c r="L60" i="16"/>
  <c r="C60" i="16"/>
  <c r="A40" i="2"/>
  <c r="A48" i="2"/>
  <c r="A88" i="2"/>
  <c r="A96" i="2"/>
  <c r="A136" i="2"/>
  <c r="A144" i="2"/>
  <c r="A155" i="13"/>
  <c r="C172" i="8"/>
  <c r="A156" i="13"/>
  <c r="A159" i="4" s="1"/>
  <c r="C159" i="4" s="1"/>
  <c r="A157" i="13"/>
  <c r="F157" i="13" s="1"/>
  <c r="A154" i="13"/>
  <c r="A147" i="13"/>
  <c r="A148" i="13"/>
  <c r="C165" i="8"/>
  <c r="A149" i="13"/>
  <c r="F149" i="13" s="1"/>
  <c r="C166" i="8"/>
  <c r="A146" i="13"/>
  <c r="I146" i="13" s="1"/>
  <c r="A139" i="13"/>
  <c r="A140" i="13"/>
  <c r="G140" i="13" s="1"/>
  <c r="A141" i="13"/>
  <c r="C158" i="8"/>
  <c r="A138" i="13"/>
  <c r="I138" i="13" s="1"/>
  <c r="E85" i="14"/>
  <c r="A131" i="13"/>
  <c r="I131" i="13" s="1"/>
  <c r="A132" i="13"/>
  <c r="A133" i="13"/>
  <c r="A136" i="4" s="1"/>
  <c r="C136" i="4" s="1"/>
  <c r="A130" i="13"/>
  <c r="B130" i="13"/>
  <c r="A123" i="13"/>
  <c r="C140" i="8"/>
  <c r="A124" i="13"/>
  <c r="A127" i="4" s="1"/>
  <c r="C127" i="4" s="1"/>
  <c r="C141" i="8"/>
  <c r="A125" i="13"/>
  <c r="G125" i="13" s="1"/>
  <c r="C142" i="8"/>
  <c r="A122" i="13"/>
  <c r="A115" i="13"/>
  <c r="I115" i="13" s="1"/>
  <c r="A116" i="13"/>
  <c r="B116" i="13" s="1"/>
  <c r="C133" i="8"/>
  <c r="A117" i="13"/>
  <c r="C134" i="8"/>
  <c r="A114" i="13"/>
  <c r="A107" i="13"/>
  <c r="C124" i="8"/>
  <c r="A108" i="13"/>
  <c r="A111" i="4" s="1"/>
  <c r="C111" i="4" s="1"/>
  <c r="A109" i="13"/>
  <c r="B109" i="13" s="1"/>
  <c r="A106" i="13"/>
  <c r="A99" i="13"/>
  <c r="C116" i="8"/>
  <c r="A100" i="13"/>
  <c r="B100" i="13" s="1"/>
  <c r="C117" i="8"/>
  <c r="A101" i="13"/>
  <c r="B101" i="13" s="1"/>
  <c r="C118" i="8"/>
  <c r="C101" i="13"/>
  <c r="D101" i="13"/>
  <c r="K101" i="13" s="1"/>
  <c r="L101" i="13" s="1"/>
  <c r="E101" i="13"/>
  <c r="A98" i="13"/>
  <c r="A91" i="13"/>
  <c r="I91" i="13" s="1"/>
  <c r="C68" i="8"/>
  <c r="A92" i="13"/>
  <c r="G92" i="13" s="1"/>
  <c r="O92" i="13" s="1"/>
  <c r="A93" i="13"/>
  <c r="G93" i="13" s="1"/>
  <c r="C70" i="8"/>
  <c r="A90" i="13"/>
  <c r="A83" i="13"/>
  <c r="I83" i="13" s="1"/>
  <c r="C60" i="8"/>
  <c r="A84" i="13"/>
  <c r="A85" i="13"/>
  <c r="G85" i="13" s="1"/>
  <c r="H85" i="13" s="1"/>
  <c r="N85" i="13" s="1"/>
  <c r="C62" i="8"/>
  <c r="A82" i="13"/>
  <c r="A75" i="13"/>
  <c r="C108" i="8"/>
  <c r="A76" i="13"/>
  <c r="G76" i="13" s="1"/>
  <c r="O76" i="13" s="1"/>
  <c r="A77" i="13"/>
  <c r="B77" i="13" s="1"/>
  <c r="A74" i="13"/>
  <c r="A67" i="13"/>
  <c r="A68" i="13"/>
  <c r="B68" i="13" s="1"/>
  <c r="C101" i="8"/>
  <c r="A69" i="13"/>
  <c r="A66" i="13"/>
  <c r="A59" i="13"/>
  <c r="A60" i="13"/>
  <c r="B60" i="13" s="1"/>
  <c r="A61" i="13"/>
  <c r="B61" i="13" s="1"/>
  <c r="A58" i="13"/>
  <c r="I58" i="13" s="1"/>
  <c r="C91" i="8"/>
  <c r="A51" i="13"/>
  <c r="I51" i="13" s="1"/>
  <c r="C84" i="8"/>
  <c r="A52" i="13"/>
  <c r="A53" i="13"/>
  <c r="A50" i="13"/>
  <c r="I50" i="13" s="1"/>
  <c r="A43" i="13"/>
  <c r="A44" i="13"/>
  <c r="A45" i="13"/>
  <c r="A42" i="13"/>
  <c r="A35" i="13"/>
  <c r="C52" i="8"/>
  <c r="A36" i="13"/>
  <c r="I36" i="13" s="1"/>
  <c r="A37" i="13"/>
  <c r="I37" i="13" s="1"/>
  <c r="A34" i="13"/>
  <c r="A27" i="13"/>
  <c r="A28" i="13"/>
  <c r="I28" i="13" s="1"/>
  <c r="A29" i="13"/>
  <c r="I29" i="13" s="1"/>
  <c r="A26" i="13"/>
  <c r="A20" i="13"/>
  <c r="C29" i="8"/>
  <c r="A21" i="13"/>
  <c r="I21" i="13" s="1"/>
  <c r="A18" i="13"/>
  <c r="A12" i="13"/>
  <c r="C45" i="8" s="1"/>
  <c r="A13" i="13"/>
  <c r="C46" i="8"/>
  <c r="A10" i="13"/>
  <c r="I10" i="13" s="1"/>
  <c r="U19" i="2" s="1"/>
  <c r="A3" i="13"/>
  <c r="I3" i="13" s="1"/>
  <c r="C20" i="8"/>
  <c r="A4" i="13"/>
  <c r="C21" i="8" s="1"/>
  <c r="A5" i="13"/>
  <c r="C22" i="8" s="1"/>
  <c r="E141" i="13"/>
  <c r="D141" i="13"/>
  <c r="K141" i="13" s="1"/>
  <c r="L141" i="13" s="1"/>
  <c r="C141" i="13"/>
  <c r="E140" i="13"/>
  <c r="D140" i="13"/>
  <c r="K140" i="13" s="1"/>
  <c r="L140" i="13" s="1"/>
  <c r="C140" i="13"/>
  <c r="E139" i="13"/>
  <c r="D139" i="13"/>
  <c r="K139" i="13"/>
  <c r="L139" i="13" s="1"/>
  <c r="C139" i="13"/>
  <c r="E138" i="13"/>
  <c r="D138" i="13"/>
  <c r="C138" i="13"/>
  <c r="E133" i="13"/>
  <c r="D133" i="13"/>
  <c r="K133" i="13" s="1"/>
  <c r="L133" i="13" s="1"/>
  <c r="C133" i="13"/>
  <c r="E132" i="13"/>
  <c r="D132" i="13"/>
  <c r="K132" i="13" s="1"/>
  <c r="L132" i="13" s="1"/>
  <c r="C132" i="13"/>
  <c r="E131" i="13"/>
  <c r="D131" i="13"/>
  <c r="K131" i="13" s="1"/>
  <c r="L131" i="13" s="1"/>
  <c r="C131" i="13"/>
  <c r="E130" i="13"/>
  <c r="D130" i="13"/>
  <c r="C130" i="13"/>
  <c r="E125" i="13"/>
  <c r="D125" i="13"/>
  <c r="C125" i="13"/>
  <c r="E124" i="13"/>
  <c r="D124" i="13"/>
  <c r="K124" i="13" s="1"/>
  <c r="L124" i="13" s="1"/>
  <c r="C124" i="13"/>
  <c r="E123" i="13"/>
  <c r="D123" i="13"/>
  <c r="K123" i="13" s="1"/>
  <c r="L123" i="13" s="1"/>
  <c r="C123" i="13"/>
  <c r="E122" i="13"/>
  <c r="D122" i="13"/>
  <c r="C122" i="13"/>
  <c r="E117" i="13"/>
  <c r="D117" i="13"/>
  <c r="K117" i="13" s="1"/>
  <c r="L117" i="13" s="1"/>
  <c r="C117" i="13"/>
  <c r="E116" i="13"/>
  <c r="D116" i="13"/>
  <c r="K116" i="13" s="1"/>
  <c r="L116" i="13" s="1"/>
  <c r="C116" i="13"/>
  <c r="E115" i="13"/>
  <c r="D115" i="13"/>
  <c r="K115" i="13" s="1"/>
  <c r="L115" i="13" s="1"/>
  <c r="C115" i="13"/>
  <c r="E114" i="13"/>
  <c r="D114" i="13"/>
  <c r="C114" i="13"/>
  <c r="E109" i="13"/>
  <c r="D109" i="13"/>
  <c r="K109" i="13" s="1"/>
  <c r="L109" i="13" s="1"/>
  <c r="C109" i="13"/>
  <c r="E108" i="13"/>
  <c r="D108" i="13"/>
  <c r="K108" i="13" s="1"/>
  <c r="L108" i="13" s="1"/>
  <c r="C108" i="13"/>
  <c r="E107" i="13"/>
  <c r="D107" i="13"/>
  <c r="K107" i="13" s="1"/>
  <c r="L107" i="13" s="1"/>
  <c r="C107" i="13"/>
  <c r="E106" i="13"/>
  <c r="D106" i="13"/>
  <c r="C106" i="13"/>
  <c r="E100" i="13"/>
  <c r="D100" i="13"/>
  <c r="K100" i="13"/>
  <c r="L100" i="13" s="1"/>
  <c r="C100" i="13"/>
  <c r="E99" i="13"/>
  <c r="D99" i="13"/>
  <c r="K99" i="13" s="1"/>
  <c r="L99" i="13" s="1"/>
  <c r="C99" i="13"/>
  <c r="E98" i="13"/>
  <c r="D98" i="13"/>
  <c r="C98" i="13"/>
  <c r="E93" i="13"/>
  <c r="D93" i="13"/>
  <c r="K93" i="13" s="1"/>
  <c r="L93" i="13" s="1"/>
  <c r="C93" i="13"/>
  <c r="E92" i="13"/>
  <c r="D92" i="13"/>
  <c r="K92" i="13" s="1"/>
  <c r="L92" i="13" s="1"/>
  <c r="C92" i="13"/>
  <c r="E91" i="13"/>
  <c r="D91" i="13"/>
  <c r="K91" i="13" s="1"/>
  <c r="L91" i="13" s="1"/>
  <c r="C91" i="13"/>
  <c r="E90" i="13"/>
  <c r="D90" i="13"/>
  <c r="C90" i="13"/>
  <c r="E85" i="13"/>
  <c r="D85" i="13"/>
  <c r="K85" i="13" s="1"/>
  <c r="L85" i="13" s="1"/>
  <c r="C85" i="13"/>
  <c r="E84" i="13"/>
  <c r="D84" i="13"/>
  <c r="K84" i="13"/>
  <c r="L84" i="13" s="1"/>
  <c r="C84" i="13"/>
  <c r="E83" i="13"/>
  <c r="D83" i="13"/>
  <c r="K83" i="13" s="1"/>
  <c r="L83" i="13" s="1"/>
  <c r="C83" i="13"/>
  <c r="E82" i="13"/>
  <c r="D82" i="13"/>
  <c r="C82" i="13"/>
  <c r="E77" i="13"/>
  <c r="D77" i="13"/>
  <c r="K77" i="13" s="1"/>
  <c r="L77" i="13" s="1"/>
  <c r="C77" i="13"/>
  <c r="E76" i="13"/>
  <c r="D76" i="13"/>
  <c r="K76" i="13" s="1"/>
  <c r="L76" i="13" s="1"/>
  <c r="C76" i="13"/>
  <c r="E75" i="13"/>
  <c r="D75" i="13"/>
  <c r="K75" i="13" s="1"/>
  <c r="L75" i="13" s="1"/>
  <c r="C75" i="13"/>
  <c r="E74" i="13"/>
  <c r="D74" i="13"/>
  <c r="C74" i="13"/>
  <c r="E69" i="13"/>
  <c r="D69" i="13"/>
  <c r="K69" i="13" s="1"/>
  <c r="L69" i="13" s="1"/>
  <c r="C69" i="13"/>
  <c r="E68" i="13"/>
  <c r="D68" i="13"/>
  <c r="K68" i="13" s="1"/>
  <c r="L68" i="13" s="1"/>
  <c r="C68" i="13"/>
  <c r="E67" i="13"/>
  <c r="D67" i="13"/>
  <c r="C67" i="13"/>
  <c r="E66" i="13"/>
  <c r="D66" i="13"/>
  <c r="C66" i="13"/>
  <c r="E61" i="13"/>
  <c r="D61" i="13"/>
  <c r="K61" i="13" s="1"/>
  <c r="L61" i="13" s="1"/>
  <c r="C61" i="13"/>
  <c r="E60" i="13"/>
  <c r="D60" i="13"/>
  <c r="K60" i="13" s="1"/>
  <c r="L60" i="13" s="1"/>
  <c r="C60" i="13"/>
  <c r="E59" i="13"/>
  <c r="D59" i="13"/>
  <c r="K59" i="13" s="1"/>
  <c r="L59" i="13" s="1"/>
  <c r="C59" i="13"/>
  <c r="E58" i="13"/>
  <c r="D58" i="13"/>
  <c r="C58" i="13"/>
  <c r="E53" i="13"/>
  <c r="D53" i="13"/>
  <c r="K53" i="13" s="1"/>
  <c r="L53" i="13" s="1"/>
  <c r="C53" i="13"/>
  <c r="E52" i="13"/>
  <c r="D52" i="13"/>
  <c r="K52" i="13" s="1"/>
  <c r="L52" i="13" s="1"/>
  <c r="C52" i="13"/>
  <c r="E51" i="13"/>
  <c r="D51" i="13"/>
  <c r="K51" i="13" s="1"/>
  <c r="L51" i="13" s="1"/>
  <c r="C51" i="13"/>
  <c r="E50" i="13"/>
  <c r="D50" i="13"/>
  <c r="C50" i="13"/>
  <c r="E45" i="13"/>
  <c r="D45" i="13"/>
  <c r="K45" i="13"/>
  <c r="L45" i="13" s="1"/>
  <c r="C45" i="13"/>
  <c r="E44" i="13"/>
  <c r="D44" i="13"/>
  <c r="K44" i="13" s="1"/>
  <c r="L44" i="13" s="1"/>
  <c r="C44" i="13"/>
  <c r="E43" i="13"/>
  <c r="C43" i="13"/>
  <c r="D43" i="13"/>
  <c r="K43" i="13" s="1"/>
  <c r="L43" i="13" s="1"/>
  <c r="E42" i="13"/>
  <c r="D42" i="13"/>
  <c r="C42" i="13"/>
  <c r="E37" i="13"/>
  <c r="D37" i="13"/>
  <c r="K37" i="13" s="1"/>
  <c r="L37" i="13" s="1"/>
  <c r="C37" i="13"/>
  <c r="E36" i="13"/>
  <c r="D36" i="13"/>
  <c r="K36" i="13" s="1"/>
  <c r="L36" i="13" s="1"/>
  <c r="C36" i="13"/>
  <c r="E35" i="13"/>
  <c r="D35" i="13"/>
  <c r="K35" i="13" s="1"/>
  <c r="L35" i="13" s="1"/>
  <c r="C35" i="13"/>
  <c r="E34" i="13"/>
  <c r="D34" i="13"/>
  <c r="C34" i="13"/>
  <c r="E29" i="13"/>
  <c r="D29" i="13"/>
  <c r="K29" i="13" s="1"/>
  <c r="L29" i="13" s="1"/>
  <c r="C29" i="13"/>
  <c r="E28" i="13"/>
  <c r="D28" i="13"/>
  <c r="K28" i="13"/>
  <c r="L28" i="13" s="1"/>
  <c r="C28" i="13"/>
  <c r="E27" i="13"/>
  <c r="D27" i="13"/>
  <c r="K27" i="13" s="1"/>
  <c r="L27" i="13" s="1"/>
  <c r="C27" i="13"/>
  <c r="E26" i="13"/>
  <c r="D26" i="13"/>
  <c r="C26" i="13"/>
  <c r="E157" i="13"/>
  <c r="D157" i="13"/>
  <c r="K157" i="13" s="1"/>
  <c r="L157" i="13" s="1"/>
  <c r="C157" i="13"/>
  <c r="E156" i="13"/>
  <c r="D156" i="13"/>
  <c r="K156" i="13" s="1"/>
  <c r="L156" i="13" s="1"/>
  <c r="C156" i="13"/>
  <c r="E155" i="13"/>
  <c r="D155" i="13"/>
  <c r="K155" i="13" s="1"/>
  <c r="L155" i="13" s="1"/>
  <c r="C155" i="13"/>
  <c r="E154" i="13"/>
  <c r="D154" i="13"/>
  <c r="C154" i="13"/>
  <c r="E149" i="13"/>
  <c r="D149" i="13"/>
  <c r="K149" i="13" s="1"/>
  <c r="L149" i="13" s="1"/>
  <c r="C149" i="13"/>
  <c r="E148" i="13"/>
  <c r="D148" i="13"/>
  <c r="K148" i="13" s="1"/>
  <c r="L148" i="13" s="1"/>
  <c r="C148" i="13"/>
  <c r="E147" i="13"/>
  <c r="D147" i="13"/>
  <c r="K147" i="13" s="1"/>
  <c r="L147" i="13" s="1"/>
  <c r="C147" i="13"/>
  <c r="E146" i="13"/>
  <c r="D146" i="13"/>
  <c r="C146" i="13"/>
  <c r="C10" i="13"/>
  <c r="D10" i="13"/>
  <c r="E10" i="13"/>
  <c r="C11" i="13"/>
  <c r="D11" i="13"/>
  <c r="E11" i="13"/>
  <c r="C12" i="13"/>
  <c r="D12" i="13"/>
  <c r="E12" i="13"/>
  <c r="C13" i="13"/>
  <c r="D13" i="13"/>
  <c r="E13" i="13"/>
  <c r="C18" i="13"/>
  <c r="D18" i="13"/>
  <c r="E18" i="13"/>
  <c r="S5" i="6"/>
  <c r="A160" i="2"/>
  <c r="A152" i="2"/>
  <c r="A128" i="2"/>
  <c r="A120" i="2"/>
  <c r="A112" i="2"/>
  <c r="A104" i="2"/>
  <c r="A80" i="2"/>
  <c r="A72" i="2"/>
  <c r="A64" i="2"/>
  <c r="A56" i="2"/>
  <c r="A16" i="2"/>
  <c r="S4"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 i="6"/>
  <c r="J10" i="14"/>
  <c r="B1" i="14"/>
  <c r="D6" i="14"/>
  <c r="C2" i="14"/>
  <c r="C2" i="13"/>
  <c r="D2" i="13"/>
  <c r="E2" i="13"/>
  <c r="C3" i="13"/>
  <c r="D3" i="13"/>
  <c r="E3" i="13"/>
  <c r="C4" i="13"/>
  <c r="D4" i="13"/>
  <c r="E4" i="13"/>
  <c r="C5" i="13"/>
  <c r="D5" i="13"/>
  <c r="E5" i="13"/>
  <c r="C19" i="13"/>
  <c r="D19" i="13"/>
  <c r="K19" i="13" s="1"/>
  <c r="L19" i="13" s="1"/>
  <c r="E19" i="13"/>
  <c r="C20" i="13"/>
  <c r="D20" i="13"/>
  <c r="K20" i="13" s="1"/>
  <c r="L20" i="13" s="1"/>
  <c r="E20" i="13"/>
  <c r="C21" i="13"/>
  <c r="D21" i="13"/>
  <c r="K21" i="13"/>
  <c r="L21" i="13" s="1"/>
  <c r="E21" i="13"/>
  <c r="B1" i="8"/>
  <c r="B2" i="8"/>
  <c r="C4" i="8"/>
  <c r="C6" i="8"/>
  <c r="C7" i="8"/>
  <c r="C8" i="8"/>
  <c r="C9" i="8"/>
  <c r="C10" i="8"/>
  <c r="D19" i="8"/>
  <c r="E19" i="8"/>
  <c r="H19" i="8"/>
  <c r="D20" i="8"/>
  <c r="E20" i="8"/>
  <c r="H20" i="8"/>
  <c r="D21" i="8"/>
  <c r="E21" i="8"/>
  <c r="H21" i="8"/>
  <c r="D22" i="8"/>
  <c r="E22" i="8"/>
  <c r="H22" i="8"/>
  <c r="C23" i="8"/>
  <c r="D23" i="8"/>
  <c r="E23" i="8"/>
  <c r="H23" i="8"/>
  <c r="C24" i="8"/>
  <c r="D24" i="8"/>
  <c r="E24" i="8"/>
  <c r="H24" i="8"/>
  <c r="C25" i="8"/>
  <c r="D25" i="8"/>
  <c r="E25" i="8"/>
  <c r="H25" i="8"/>
  <c r="D26" i="8"/>
  <c r="E26" i="8"/>
  <c r="H26" i="8"/>
  <c r="D27" i="8"/>
  <c r="E27" i="8"/>
  <c r="H27" i="8"/>
  <c r="D28" i="8"/>
  <c r="E28" i="8"/>
  <c r="H28" i="8"/>
  <c r="D29" i="8"/>
  <c r="E29" i="8"/>
  <c r="H29" i="8"/>
  <c r="D30" i="8"/>
  <c r="E30" i="8"/>
  <c r="H30" i="8"/>
  <c r="C31" i="8"/>
  <c r="D31" i="8"/>
  <c r="E31" i="8"/>
  <c r="H31" i="8"/>
  <c r="C32" i="8"/>
  <c r="D32" i="8"/>
  <c r="E32" i="8"/>
  <c r="H32" i="8"/>
  <c r="C33" i="8"/>
  <c r="D33" i="8"/>
  <c r="E33" i="8"/>
  <c r="H33" i="8"/>
  <c r="D34" i="8"/>
  <c r="E34" i="8"/>
  <c r="H34" i="8"/>
  <c r="D35" i="8"/>
  <c r="E35" i="8"/>
  <c r="H35" i="8"/>
  <c r="D36" i="8"/>
  <c r="E36" i="8"/>
  <c r="H36" i="8"/>
  <c r="C37" i="8"/>
  <c r="D37" i="8"/>
  <c r="E37" i="8"/>
  <c r="H37" i="8"/>
  <c r="D38" i="8"/>
  <c r="E38" i="8"/>
  <c r="H38" i="8"/>
  <c r="C39" i="8"/>
  <c r="D39" i="8"/>
  <c r="E39" i="8"/>
  <c r="H39" i="8"/>
  <c r="C40" i="8"/>
  <c r="D40" i="8"/>
  <c r="E40" i="8"/>
  <c r="H40" i="8"/>
  <c r="C41" i="8"/>
  <c r="D41" i="8"/>
  <c r="E41" i="8"/>
  <c r="H41" i="8"/>
  <c r="D42" i="8"/>
  <c r="E42" i="8"/>
  <c r="H42" i="8"/>
  <c r="D43" i="8"/>
  <c r="E43" i="8"/>
  <c r="H43" i="8"/>
  <c r="D44" i="8"/>
  <c r="E44" i="8"/>
  <c r="H44" i="8"/>
  <c r="D45" i="8"/>
  <c r="E45" i="8"/>
  <c r="H45" i="8"/>
  <c r="D46" i="8"/>
  <c r="E46" i="8"/>
  <c r="H46" i="8"/>
  <c r="C47" i="8"/>
  <c r="D47" i="8"/>
  <c r="E47" i="8"/>
  <c r="H47" i="8"/>
  <c r="C48" i="8"/>
  <c r="D48" i="8"/>
  <c r="E48" i="8"/>
  <c r="H48" i="8"/>
  <c r="C49" i="8"/>
  <c r="D49" i="8"/>
  <c r="E49" i="8"/>
  <c r="H49" i="8"/>
  <c r="D50" i="8"/>
  <c r="E50" i="8"/>
  <c r="H50" i="8"/>
  <c r="D51" i="8"/>
  <c r="E51" i="8"/>
  <c r="H51" i="8"/>
  <c r="D52" i="8"/>
  <c r="E52" i="8"/>
  <c r="H52" i="8"/>
  <c r="D53" i="8"/>
  <c r="E53" i="8"/>
  <c r="H53" i="8"/>
  <c r="D54" i="8"/>
  <c r="E54" i="8"/>
  <c r="H54" i="8"/>
  <c r="D55" i="8"/>
  <c r="E55" i="8"/>
  <c r="H55" i="8"/>
  <c r="D56" i="8"/>
  <c r="E56" i="8"/>
  <c r="H56" i="8"/>
  <c r="D57" i="8"/>
  <c r="E57" i="8"/>
  <c r="H57" i="8"/>
  <c r="D58" i="8"/>
  <c r="E58" i="8"/>
  <c r="H58" i="8"/>
  <c r="D59" i="8"/>
  <c r="E59" i="8"/>
  <c r="H59" i="8"/>
  <c r="D60" i="8"/>
  <c r="E60" i="8"/>
  <c r="H60" i="8"/>
  <c r="D61" i="8"/>
  <c r="E61" i="8"/>
  <c r="H61" i="8"/>
  <c r="D62" i="8"/>
  <c r="E62" i="8"/>
  <c r="H62" i="8"/>
  <c r="D63" i="8"/>
  <c r="E63" i="8"/>
  <c r="H63" i="8"/>
  <c r="D64" i="8"/>
  <c r="E64" i="8"/>
  <c r="H64" i="8"/>
  <c r="D65" i="8"/>
  <c r="E65" i="8"/>
  <c r="H65" i="8"/>
  <c r="D66" i="8"/>
  <c r="E66" i="8"/>
  <c r="H66" i="8"/>
  <c r="D67" i="8"/>
  <c r="E67" i="8"/>
  <c r="H67" i="8"/>
  <c r="D68" i="8"/>
  <c r="E68" i="8"/>
  <c r="H68" i="8"/>
  <c r="D69" i="8"/>
  <c r="E69" i="8"/>
  <c r="H69" i="8"/>
  <c r="D70" i="8"/>
  <c r="E70" i="8"/>
  <c r="H70" i="8"/>
  <c r="D71" i="8"/>
  <c r="E71" i="8"/>
  <c r="H71" i="8"/>
  <c r="D72" i="8"/>
  <c r="E72" i="8"/>
  <c r="H72" i="8"/>
  <c r="D73" i="8"/>
  <c r="E73" i="8"/>
  <c r="H73" i="8"/>
  <c r="D74" i="8"/>
  <c r="E74" i="8"/>
  <c r="H74" i="8"/>
  <c r="D75" i="8"/>
  <c r="E75" i="8"/>
  <c r="H75" i="8"/>
  <c r="D76" i="8"/>
  <c r="E76" i="8"/>
  <c r="H76" i="8"/>
  <c r="D77" i="8"/>
  <c r="E77" i="8"/>
  <c r="H77" i="8"/>
  <c r="D78" i="8"/>
  <c r="E78" i="8"/>
  <c r="H78" i="8"/>
  <c r="D79" i="8"/>
  <c r="E79" i="8"/>
  <c r="H79" i="8"/>
  <c r="D80" i="8"/>
  <c r="E80" i="8"/>
  <c r="H80" i="8"/>
  <c r="D81" i="8"/>
  <c r="E81" i="8"/>
  <c r="H81" i="8"/>
  <c r="D82" i="8"/>
  <c r="E82" i="8"/>
  <c r="H82" i="8"/>
  <c r="D83" i="8"/>
  <c r="E83" i="8"/>
  <c r="H83" i="8"/>
  <c r="D84" i="8"/>
  <c r="E84" i="8"/>
  <c r="H84" i="8"/>
  <c r="D85" i="8"/>
  <c r="E85" i="8"/>
  <c r="H85" i="8"/>
  <c r="D86" i="8"/>
  <c r="E86" i="8"/>
  <c r="H86" i="8"/>
  <c r="D87" i="8"/>
  <c r="E87" i="8"/>
  <c r="H87" i="8"/>
  <c r="D88" i="8"/>
  <c r="E88" i="8"/>
  <c r="H88" i="8"/>
  <c r="D89" i="8"/>
  <c r="E89" i="8"/>
  <c r="H89" i="8"/>
  <c r="D90" i="8"/>
  <c r="E90" i="8"/>
  <c r="H90" i="8"/>
  <c r="D91" i="8"/>
  <c r="E91" i="8"/>
  <c r="H91" i="8"/>
  <c r="D92" i="8"/>
  <c r="E92" i="8"/>
  <c r="H92" i="8"/>
  <c r="D93" i="8"/>
  <c r="E93" i="8"/>
  <c r="H93" i="8"/>
  <c r="D94" i="8"/>
  <c r="E94" i="8"/>
  <c r="H94" i="8"/>
  <c r="D95" i="8"/>
  <c r="E95" i="8"/>
  <c r="H95" i="8"/>
  <c r="D96" i="8"/>
  <c r="E96" i="8"/>
  <c r="H96" i="8"/>
  <c r="D97" i="8"/>
  <c r="E97" i="8"/>
  <c r="H97" i="8"/>
  <c r="D98" i="8"/>
  <c r="E98" i="8"/>
  <c r="H98" i="8"/>
  <c r="D99" i="8"/>
  <c r="E99" i="8"/>
  <c r="H99" i="8"/>
  <c r="D100" i="8"/>
  <c r="E100" i="8"/>
  <c r="H100" i="8"/>
  <c r="D101" i="8"/>
  <c r="E101" i="8"/>
  <c r="H101" i="8"/>
  <c r="D102" i="8"/>
  <c r="E102" i="8"/>
  <c r="H102" i="8"/>
  <c r="D103" i="8"/>
  <c r="E103" i="8"/>
  <c r="H103" i="8"/>
  <c r="D104" i="8"/>
  <c r="E104" i="8"/>
  <c r="H104" i="8"/>
  <c r="D105" i="8"/>
  <c r="E105" i="8"/>
  <c r="H105" i="8"/>
  <c r="D106" i="8"/>
  <c r="E106" i="8"/>
  <c r="H106" i="8"/>
  <c r="D107" i="8"/>
  <c r="E107" i="8"/>
  <c r="H107" i="8"/>
  <c r="D108" i="8"/>
  <c r="E108" i="8"/>
  <c r="H108" i="8"/>
  <c r="D109" i="8"/>
  <c r="E109" i="8"/>
  <c r="H109" i="8"/>
  <c r="D110" i="8"/>
  <c r="E110" i="8"/>
  <c r="H110" i="8"/>
  <c r="D112" i="8"/>
  <c r="E112" i="8"/>
  <c r="H112" i="8"/>
  <c r="D113" i="8"/>
  <c r="E113" i="8"/>
  <c r="H113" i="8"/>
  <c r="D114" i="8"/>
  <c r="E114" i="8"/>
  <c r="H114" i="8"/>
  <c r="D115" i="8"/>
  <c r="E115" i="8"/>
  <c r="H115" i="8"/>
  <c r="D116" i="8"/>
  <c r="E116" i="8"/>
  <c r="H116" i="8"/>
  <c r="D117" i="8"/>
  <c r="E117" i="8"/>
  <c r="H117" i="8"/>
  <c r="D118" i="8"/>
  <c r="E118" i="8"/>
  <c r="H118" i="8"/>
  <c r="D119" i="8"/>
  <c r="E119" i="8"/>
  <c r="H119" i="8"/>
  <c r="D120" i="8"/>
  <c r="E120" i="8"/>
  <c r="H120" i="8"/>
  <c r="D121" i="8"/>
  <c r="E121" i="8"/>
  <c r="H121" i="8"/>
  <c r="D122" i="8"/>
  <c r="E122" i="8"/>
  <c r="H122" i="8"/>
  <c r="D123" i="8"/>
  <c r="E123" i="8"/>
  <c r="H123" i="8"/>
  <c r="D124" i="8"/>
  <c r="E124" i="8"/>
  <c r="H124" i="8"/>
  <c r="D125" i="8"/>
  <c r="E125" i="8"/>
  <c r="H125" i="8"/>
  <c r="D126" i="8"/>
  <c r="E126" i="8"/>
  <c r="H126" i="8"/>
  <c r="D127" i="8"/>
  <c r="E127" i="8"/>
  <c r="H127" i="8"/>
  <c r="D128" i="8"/>
  <c r="E128" i="8"/>
  <c r="H128" i="8"/>
  <c r="D129" i="8"/>
  <c r="E129" i="8"/>
  <c r="H129" i="8"/>
  <c r="D130" i="8"/>
  <c r="E130" i="8"/>
  <c r="H130" i="8"/>
  <c r="D131" i="8"/>
  <c r="E131" i="8"/>
  <c r="H131" i="8"/>
  <c r="D132" i="8"/>
  <c r="E132" i="8"/>
  <c r="H132" i="8"/>
  <c r="D133" i="8"/>
  <c r="E133" i="8"/>
  <c r="H133" i="8"/>
  <c r="D134" i="8"/>
  <c r="E134" i="8"/>
  <c r="H134" i="8"/>
  <c r="D135" i="8"/>
  <c r="E135" i="8"/>
  <c r="H135" i="8"/>
  <c r="D136" i="8"/>
  <c r="E136" i="8"/>
  <c r="H136" i="8"/>
  <c r="D137" i="8"/>
  <c r="E137" i="8"/>
  <c r="H137" i="8"/>
  <c r="D138" i="8"/>
  <c r="E138" i="8"/>
  <c r="H138" i="8"/>
  <c r="D139" i="8"/>
  <c r="E139" i="8"/>
  <c r="H139" i="8"/>
  <c r="D140" i="8"/>
  <c r="E140" i="8"/>
  <c r="H140" i="8"/>
  <c r="D141" i="8"/>
  <c r="E141" i="8"/>
  <c r="H141" i="8"/>
  <c r="D142" i="8"/>
  <c r="E142" i="8"/>
  <c r="H142" i="8"/>
  <c r="D143" i="8"/>
  <c r="E143" i="8"/>
  <c r="H143" i="8"/>
  <c r="D144" i="8"/>
  <c r="E144" i="8"/>
  <c r="H144" i="8"/>
  <c r="D145" i="8"/>
  <c r="E145" i="8"/>
  <c r="H145" i="8"/>
  <c r="D146" i="8"/>
  <c r="E146" i="8"/>
  <c r="H146" i="8"/>
  <c r="D147" i="8"/>
  <c r="E147" i="8"/>
  <c r="H147" i="8"/>
  <c r="D148" i="8"/>
  <c r="E148" i="8"/>
  <c r="H148" i="8"/>
  <c r="D149" i="8"/>
  <c r="E149" i="8"/>
  <c r="H149" i="8"/>
  <c r="D150" i="8"/>
  <c r="E150" i="8"/>
  <c r="H150" i="8"/>
  <c r="D151" i="8"/>
  <c r="E151" i="8"/>
  <c r="H151"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C303" i="8"/>
  <c r="C304" i="8"/>
  <c r="C305" i="8"/>
  <c r="C306" i="8"/>
  <c r="C307" i="8"/>
  <c r="C308" i="8"/>
  <c r="C309" i="8"/>
  <c r="C310" i="8"/>
  <c r="C311" i="8"/>
  <c r="C312" i="8"/>
  <c r="C313" i="8"/>
  <c r="C314" i="8"/>
  <c r="C315" i="8"/>
  <c r="C316" i="8"/>
  <c r="C317" i="8"/>
  <c r="C318" i="8"/>
  <c r="C319" i="8"/>
  <c r="C320" i="8"/>
  <c r="C321" i="8"/>
  <c r="C322" i="8"/>
  <c r="C323" i="8"/>
  <c r="C324" i="8"/>
  <c r="C325" i="8"/>
  <c r="C326" i="8"/>
  <c r="C327" i="8"/>
  <c r="C328" i="8"/>
  <c r="C329" i="8"/>
  <c r="C330" i="8"/>
  <c r="C331" i="8"/>
  <c r="C332" i="8"/>
  <c r="C333" i="8"/>
  <c r="C334" i="8"/>
  <c r="C335" i="8"/>
  <c r="C336" i="8"/>
  <c r="C337" i="8"/>
  <c r="C338" i="8"/>
  <c r="C339" i="8"/>
  <c r="C340" i="8"/>
  <c r="C341" i="8"/>
  <c r="C342" i="8"/>
  <c r="C343" i="8"/>
  <c r="C344" i="8"/>
  <c r="C345" i="8"/>
  <c r="C346" i="8"/>
  <c r="C347" i="8"/>
  <c r="C348" i="8"/>
  <c r="C349" i="8"/>
  <c r="C350" i="8"/>
  <c r="C351" i="8"/>
  <c r="C352" i="8"/>
  <c r="C353" i="8"/>
  <c r="C354" i="8"/>
  <c r="C355" i="8"/>
  <c r="C356" i="8"/>
  <c r="C357" i="8"/>
  <c r="C358" i="8"/>
  <c r="C359" i="8"/>
  <c r="C360" i="8"/>
  <c r="C361" i="8"/>
  <c r="C362" i="8"/>
  <c r="C363" i="8"/>
  <c r="C364" i="8"/>
  <c r="C365" i="8"/>
  <c r="C366" i="8"/>
  <c r="C367" i="8"/>
  <c r="C368" i="8"/>
  <c r="C369" i="8"/>
  <c r="C370" i="8"/>
  <c r="C371" i="8"/>
  <c r="C372" i="8"/>
  <c r="C373" i="8"/>
  <c r="C374" i="8"/>
  <c r="C375" i="8"/>
  <c r="C376" i="8"/>
  <c r="C377" i="8"/>
  <c r="C378" i="8"/>
  <c r="C379" i="8"/>
  <c r="C380" i="8"/>
  <c r="C381" i="8"/>
  <c r="C382" i="8"/>
  <c r="C383" i="8"/>
  <c r="C384" i="8"/>
  <c r="C385" i="8"/>
  <c r="C386" i="8"/>
  <c r="C387" i="8"/>
  <c r="C388" i="8"/>
  <c r="C389" i="8"/>
  <c r="C390" i="8"/>
  <c r="C391" i="8"/>
  <c r="C392" i="8"/>
  <c r="C393" i="8"/>
  <c r="C394" i="8"/>
  <c r="C395" i="8"/>
  <c r="C396" i="8"/>
  <c r="C397" i="8"/>
  <c r="C398" i="8"/>
  <c r="C399" i="8"/>
  <c r="C400" i="8"/>
  <c r="C401" i="8"/>
  <c r="C402" i="8"/>
  <c r="C403" i="8"/>
  <c r="C404" i="8"/>
  <c r="C405" i="8"/>
  <c r="C406" i="8"/>
  <c r="C407" i="8"/>
  <c r="C408" i="8"/>
  <c r="C409" i="8"/>
  <c r="C410" i="8"/>
  <c r="C411" i="8"/>
  <c r="C412" i="8"/>
  <c r="C413" i="8"/>
  <c r="C414" i="8"/>
  <c r="C415" i="8"/>
  <c r="C416" i="8"/>
  <c r="C417" i="8"/>
  <c r="C418" i="8"/>
  <c r="C419" i="8"/>
  <c r="C420" i="8"/>
  <c r="C421" i="8"/>
  <c r="C422" i="8"/>
  <c r="C423" i="8"/>
  <c r="C424" i="8"/>
  <c r="C425" i="8"/>
  <c r="C426" i="8"/>
  <c r="C427" i="8"/>
  <c r="C428" i="8"/>
  <c r="C429" i="8"/>
  <c r="C430" i="8"/>
  <c r="C431" i="8"/>
  <c r="C432" i="8"/>
  <c r="C433" i="8"/>
  <c r="C434" i="8"/>
  <c r="C435" i="8"/>
  <c r="C436" i="8"/>
  <c r="C437" i="8"/>
  <c r="C438" i="8"/>
  <c r="C439" i="8"/>
  <c r="C440" i="8"/>
  <c r="C441" i="8"/>
  <c r="C442" i="8"/>
  <c r="C443" i="8"/>
  <c r="C444" i="8"/>
  <c r="C445" i="8"/>
  <c r="C446" i="8"/>
  <c r="C447" i="8"/>
  <c r="C448" i="8"/>
  <c r="C449" i="8"/>
  <c r="C450" i="8"/>
  <c r="C451" i="8"/>
  <c r="C452" i="8"/>
  <c r="C453" i="8"/>
  <c r="C454" i="8"/>
  <c r="C455" i="8"/>
  <c r="C456" i="8"/>
  <c r="C457" i="8"/>
  <c r="C458" i="8"/>
  <c r="C459" i="8"/>
  <c r="C460" i="8"/>
  <c r="C461" i="8"/>
  <c r="C1" i="2"/>
  <c r="E2" i="2"/>
  <c r="F210" i="2"/>
  <c r="U210" i="2"/>
  <c r="C79" i="9"/>
  <c r="K79" i="9"/>
  <c r="B1" i="1"/>
  <c r="C2" i="1"/>
  <c r="D42" i="1"/>
  <c r="N42" i="1"/>
  <c r="C174" i="8"/>
  <c r="C132" i="8"/>
  <c r="C38" i="8"/>
  <c r="C170" i="8"/>
  <c r="C34" i="8"/>
  <c r="C92" i="8"/>
  <c r="C58" i="8"/>
  <c r="C146" i="8"/>
  <c r="C164" i="8"/>
  <c r="C157" i="8"/>
  <c r="C148" i="8"/>
  <c r="C126" i="8"/>
  <c r="C69" i="8"/>
  <c r="C109" i="8"/>
  <c r="C86" i="8"/>
  <c r="C85" i="8"/>
  <c r="C77" i="8"/>
  <c r="C76" i="8"/>
  <c r="C54" i="8"/>
  <c r="C36" i="8"/>
  <c r="C30" i="8"/>
  <c r="C28" i="8"/>
  <c r="C42" i="8"/>
  <c r="C90" i="8"/>
  <c r="C154" i="8"/>
  <c r="K26" i="14"/>
  <c r="C156" i="8"/>
  <c r="C173" i="8"/>
  <c r="C181" i="8"/>
  <c r="C180" i="8"/>
  <c r="C189" i="8"/>
  <c r="I86" i="14"/>
  <c r="C150" i="8"/>
  <c r="C149" i="8"/>
  <c r="C125" i="8"/>
  <c r="E70" i="14"/>
  <c r="C61" i="8"/>
  <c r="C110" i="8"/>
  <c r="C102" i="8"/>
  <c r="C100" i="8"/>
  <c r="C94" i="8"/>
  <c r="C93" i="8"/>
  <c r="C78" i="8"/>
  <c r="C53" i="8"/>
  <c r="F10" i="14"/>
  <c r="I96" i="14"/>
  <c r="C96" i="14"/>
  <c r="K96" i="14"/>
  <c r="I89" i="14"/>
  <c r="K86" i="14"/>
  <c r="I62" i="14"/>
  <c r="I54" i="14"/>
  <c r="K54" i="14"/>
  <c r="E36" i="14"/>
  <c r="C74" i="14"/>
  <c r="C190" i="8"/>
  <c r="C44" i="8"/>
  <c r="C98" i="8"/>
  <c r="C162" i="8"/>
  <c r="C138" i="8"/>
  <c r="C114" i="8"/>
  <c r="C66" i="8"/>
  <c r="C82" i="8"/>
  <c r="C50" i="8"/>
  <c r="C26" i="8"/>
  <c r="C106" i="8"/>
  <c r="C186" i="8"/>
  <c r="C74" i="8"/>
  <c r="C130" i="8"/>
  <c r="C178" i="8"/>
  <c r="I51" i="14"/>
  <c r="I23" i="14"/>
  <c r="I27" i="14"/>
  <c r="K35" i="14"/>
  <c r="K39" i="14"/>
  <c r="E39" i="14"/>
  <c r="K47" i="14"/>
  <c r="E51" i="14"/>
  <c r="K51" i="14"/>
  <c r="I66" i="14"/>
  <c r="E67" i="14"/>
  <c r="I70" i="14"/>
  <c r="K70" i="14"/>
  <c r="I74" i="14"/>
  <c r="K74" i="14"/>
  <c r="K78" i="14"/>
  <c r="I78" i="14"/>
  <c r="K82" i="14"/>
  <c r="C82" i="14"/>
  <c r="I88" i="14"/>
  <c r="E88" i="14"/>
  <c r="C91" i="14"/>
  <c r="C53" i="14"/>
  <c r="I20" i="14"/>
  <c r="K22" i="14"/>
  <c r="I26" i="14"/>
  <c r="K30" i="14"/>
  <c r="I30" i="14"/>
  <c r="I92" i="14"/>
  <c r="C34" i="14"/>
  <c r="I42" i="14"/>
  <c r="I46" i="14"/>
  <c r="K18" i="14"/>
  <c r="K24" i="14"/>
  <c r="C72" i="14"/>
  <c r="E46" i="14"/>
  <c r="K28" i="14"/>
  <c r="I59" i="14"/>
  <c r="C59" i="14"/>
  <c r="K80" i="14"/>
  <c r="I80" i="14"/>
  <c r="K34" i="14"/>
  <c r="I24" i="14"/>
  <c r="I31" i="14"/>
  <c r="C38" i="14"/>
  <c r="E38" i="14"/>
  <c r="K38" i="14"/>
  <c r="E42" i="14"/>
  <c r="K46" i="14"/>
  <c r="C63" i="14"/>
  <c r="K63" i="14"/>
  <c r="I72" i="14"/>
  <c r="K72" i="14"/>
  <c r="I76" i="14"/>
  <c r="K76" i="14"/>
  <c r="C76" i="14"/>
  <c r="E34" i="14"/>
  <c r="K42" i="14"/>
  <c r="K59" i="14"/>
  <c r="K20" i="14"/>
  <c r="I22" i="14"/>
  <c r="I82" i="14"/>
  <c r="E82" i="14"/>
  <c r="K88" i="14"/>
  <c r="K58" i="14"/>
  <c r="I68" i="14"/>
  <c r="K75" i="14"/>
  <c r="C39" i="14"/>
  <c r="I43" i="14"/>
  <c r="E55" i="14"/>
  <c r="K55" i="14"/>
  <c r="I55" i="14"/>
  <c r="I71" i="14"/>
  <c r="K71" i="14"/>
  <c r="E71" i="14"/>
  <c r="C64" i="14"/>
  <c r="C26" i="14"/>
  <c r="I63" i="14"/>
  <c r="K60" i="14"/>
  <c r="I60" i="14"/>
  <c r="I34" i="14"/>
  <c r="I38" i="14"/>
  <c r="K56" i="14"/>
  <c r="K43" i="14"/>
  <c r="E26" i="14"/>
  <c r="E19" i="14"/>
  <c r="C70" i="14"/>
  <c r="C35" i="14"/>
  <c r="C22" i="14"/>
  <c r="C20" i="14"/>
  <c r="C30" i="14"/>
  <c r="K45" i="14"/>
  <c r="U107" i="2"/>
  <c r="A24" i="2"/>
  <c r="K19" i="14"/>
  <c r="I19" i="14"/>
  <c r="K23" i="14"/>
  <c r="K27" i="14"/>
  <c r="K31" i="14"/>
  <c r="I35" i="14"/>
  <c r="E43" i="14"/>
  <c r="E59" i="14"/>
  <c r="K67" i="14"/>
  <c r="I75" i="14"/>
  <c r="C42" i="14"/>
  <c r="K90" i="14"/>
  <c r="I90" i="14"/>
  <c r="I79" i="14"/>
  <c r="E79" i="14"/>
  <c r="K79" i="14"/>
  <c r="K87" i="14"/>
  <c r="I87" i="14"/>
  <c r="C71" i="14"/>
  <c r="C80" i="14"/>
  <c r="C66" i="14"/>
  <c r="K83" i="14"/>
  <c r="I83" i="14"/>
  <c r="C54" i="14"/>
  <c r="C78" i="14"/>
  <c r="C27" i="14"/>
  <c r="C75" i="14"/>
  <c r="E18" i="14"/>
  <c r="I18" i="14"/>
  <c r="I28" i="14"/>
  <c r="K36" i="14"/>
  <c r="I36" i="14"/>
  <c r="I40" i="14"/>
  <c r="K40" i="14"/>
  <c r="E40" i="14"/>
  <c r="K44" i="14"/>
  <c r="E48" i="14"/>
  <c r="K48" i="14"/>
  <c r="I48" i="14"/>
  <c r="E52" i="14"/>
  <c r="I52" i="14"/>
  <c r="K52" i="14"/>
  <c r="E56" i="14"/>
  <c r="I64" i="14"/>
  <c r="K67" i="13"/>
  <c r="L67" i="13" s="1"/>
  <c r="I21" i="14"/>
  <c r="K21" i="14"/>
  <c r="K25" i="14"/>
  <c r="E29" i="14"/>
  <c r="I84" i="14"/>
  <c r="K84" i="14"/>
  <c r="C55" i="14"/>
  <c r="C31" i="14"/>
  <c r="I39" i="14"/>
  <c r="E32" i="14"/>
  <c r="I56" i="14"/>
  <c r="C48" i="14"/>
  <c r="C28" i="14"/>
  <c r="C88" i="14"/>
  <c r="I47" i="14"/>
  <c r="K53" i="14"/>
  <c r="I53" i="14"/>
  <c r="E60" i="14"/>
  <c r="C60" i="14"/>
  <c r="K64" i="14"/>
  <c r="I95" i="14"/>
  <c r="I44" i="14"/>
  <c r="K41" i="14"/>
  <c r="I41" i="14"/>
  <c r="K66" i="14"/>
  <c r="I67" i="14"/>
  <c r="C24" i="14"/>
  <c r="C43" i="14"/>
  <c r="C46" i="14"/>
  <c r="C90" i="14"/>
  <c r="I32" i="14"/>
  <c r="K32" i="14"/>
  <c r="E62" i="14"/>
  <c r="K62" i="14"/>
  <c r="K92" i="14"/>
  <c r="I50" i="14"/>
  <c r="K50" i="14"/>
  <c r="K68" i="14"/>
  <c r="C68" i="14"/>
  <c r="C51" i="14"/>
  <c r="C40" i="14"/>
  <c r="C67" i="14"/>
  <c r="C47" i="14"/>
  <c r="C23" i="14"/>
  <c r="C19" i="14"/>
  <c r="C56" i="14"/>
  <c r="C18" i="14"/>
  <c r="C79" i="14"/>
  <c r="C87" i="14"/>
  <c r="C52" i="14"/>
  <c r="C36" i="14"/>
  <c r="C84" i="14"/>
  <c r="C25" i="14"/>
  <c r="C41" i="14"/>
  <c r="C44" i="14"/>
  <c r="C92" i="14"/>
  <c r="C32" i="14"/>
  <c r="I94" i="14"/>
  <c r="C95" i="14"/>
  <c r="K94" i="14"/>
  <c r="K95" i="14"/>
  <c r="I91" i="14"/>
  <c r="C73" i="14"/>
  <c r="I81" i="14"/>
  <c r="K81" i="14"/>
  <c r="C62" i="14"/>
  <c r="C83" i="14"/>
  <c r="I65" i="14"/>
  <c r="K65" i="14"/>
  <c r="I58" i="14"/>
  <c r="C86" i="14"/>
  <c r="C94" i="14"/>
  <c r="G186" i="13" l="1"/>
  <c r="O186" i="13" s="1"/>
  <c r="I186" i="13"/>
  <c r="G187" i="13"/>
  <c r="O187" i="13" s="1"/>
  <c r="I187" i="13"/>
  <c r="F179" i="13"/>
  <c r="I179" i="13"/>
  <c r="B178" i="13"/>
  <c r="I178" i="13"/>
  <c r="G171" i="13"/>
  <c r="I171" i="13"/>
  <c r="C187" i="8"/>
  <c r="I170" i="13"/>
  <c r="B162" i="13"/>
  <c r="I162" i="13"/>
  <c r="G164" i="13"/>
  <c r="O164" i="13" s="1"/>
  <c r="I164" i="13"/>
  <c r="A166" i="4"/>
  <c r="C166" i="4" s="1"/>
  <c r="I163" i="13"/>
  <c r="C171" i="8"/>
  <c r="I154" i="13"/>
  <c r="F155" i="13"/>
  <c r="I155" i="13"/>
  <c r="G147" i="13"/>
  <c r="O147" i="13" s="1"/>
  <c r="I147" i="13"/>
  <c r="G139" i="13"/>
  <c r="O139" i="13" s="1"/>
  <c r="I139" i="13"/>
  <c r="C147" i="8"/>
  <c r="I130" i="13"/>
  <c r="A126" i="4"/>
  <c r="C126" i="4" s="1"/>
  <c r="I123" i="13"/>
  <c r="C139" i="8"/>
  <c r="I122" i="13"/>
  <c r="B114" i="13"/>
  <c r="I114" i="13"/>
  <c r="A110" i="4"/>
  <c r="C110" i="4" s="1"/>
  <c r="I107" i="13"/>
  <c r="G106" i="13"/>
  <c r="O106" i="13" s="1"/>
  <c r="I106" i="13"/>
  <c r="C115" i="8"/>
  <c r="I98" i="13"/>
  <c r="B99" i="13"/>
  <c r="I99" i="13"/>
  <c r="B90" i="13"/>
  <c r="I90" i="13"/>
  <c r="G82" i="13"/>
  <c r="O82" i="13" s="1"/>
  <c r="I82" i="13"/>
  <c r="F84" i="13"/>
  <c r="I84" i="13"/>
  <c r="B74" i="13"/>
  <c r="I74" i="13"/>
  <c r="F75" i="13"/>
  <c r="I75" i="13"/>
  <c r="B66" i="13"/>
  <c r="I66" i="13"/>
  <c r="F67" i="13"/>
  <c r="I67" i="13"/>
  <c r="F59" i="13"/>
  <c r="I59" i="13"/>
  <c r="K3" i="13"/>
  <c r="L3" i="13" s="1"/>
  <c r="B26" i="13"/>
  <c r="I26" i="13"/>
  <c r="K26" i="13" s="1"/>
  <c r="L26" i="13" s="1"/>
  <c r="F53" i="13"/>
  <c r="I53" i="13"/>
  <c r="F52" i="13"/>
  <c r="I52" i="13"/>
  <c r="G5" i="13"/>
  <c r="O5" i="13" s="1"/>
  <c r="I5" i="13"/>
  <c r="K5" i="13" s="1"/>
  <c r="L5" i="13" s="1"/>
  <c r="B2" i="13"/>
  <c r="I2" i="13"/>
  <c r="K2" i="13" s="1"/>
  <c r="I4" i="13"/>
  <c r="K4" i="13" s="1"/>
  <c r="L4" i="13" s="1"/>
  <c r="G27" i="13"/>
  <c r="O27" i="13" s="1"/>
  <c r="I27" i="13"/>
  <c r="C51" i="8"/>
  <c r="I34" i="13"/>
  <c r="K34" i="13" s="1"/>
  <c r="L34" i="13" s="1"/>
  <c r="B13" i="13"/>
  <c r="I13" i="13"/>
  <c r="K13" i="13" s="1"/>
  <c r="L13" i="13" s="1"/>
  <c r="F35" i="13"/>
  <c r="I35" i="13"/>
  <c r="A15" i="4"/>
  <c r="I12" i="13"/>
  <c r="K12" i="13" s="1"/>
  <c r="L12" i="13" s="1"/>
  <c r="B42" i="13"/>
  <c r="I42" i="13"/>
  <c r="K42" i="13" s="1"/>
  <c r="L42" i="13" s="1"/>
  <c r="G18" i="13"/>
  <c r="F18" i="13" s="1"/>
  <c r="I18" i="13"/>
  <c r="K18" i="13" s="1"/>
  <c r="L18" i="13" s="1"/>
  <c r="G45" i="13"/>
  <c r="O45" i="13" s="1"/>
  <c r="I45" i="13"/>
  <c r="B20" i="13"/>
  <c r="I20" i="13"/>
  <c r="G44" i="13"/>
  <c r="O44" i="13" s="1"/>
  <c r="I44" i="13"/>
  <c r="B11" i="13"/>
  <c r="I11" i="13"/>
  <c r="K11" i="13" s="1"/>
  <c r="L11" i="13" s="1"/>
  <c r="B43" i="13"/>
  <c r="I43" i="13"/>
  <c r="C131" i="8"/>
  <c r="C67" i="8"/>
  <c r="A88" i="4"/>
  <c r="C88" i="4" s="1"/>
  <c r="C123" i="8"/>
  <c r="K130" i="13"/>
  <c r="L130" i="13" s="1"/>
  <c r="C107" i="8"/>
  <c r="K138" i="13"/>
  <c r="L138" i="13" s="1"/>
  <c r="C59" i="8"/>
  <c r="C155" i="8"/>
  <c r="G29" i="13"/>
  <c r="O29" i="13" s="1"/>
  <c r="F163" i="13"/>
  <c r="H171" i="13"/>
  <c r="N171" i="13" s="1"/>
  <c r="H181" i="13"/>
  <c r="N181" i="13" s="1"/>
  <c r="C203" i="8"/>
  <c r="C195" i="8"/>
  <c r="C179" i="8"/>
  <c r="I93" i="14"/>
  <c r="K93" i="14"/>
  <c r="C163" i="8"/>
  <c r="K89" i="14"/>
  <c r="K85" i="14"/>
  <c r="I85" i="14"/>
  <c r="C81" i="14"/>
  <c r="K77" i="14"/>
  <c r="I77" i="14"/>
  <c r="I73" i="14"/>
  <c r="E73" i="14"/>
  <c r="C69" i="14"/>
  <c r="I69" i="14"/>
  <c r="K69" i="14"/>
  <c r="K98" i="13"/>
  <c r="L98" i="13" s="1"/>
  <c r="E61" i="14"/>
  <c r="K61" i="14"/>
  <c r="I61" i="14"/>
  <c r="C61" i="14"/>
  <c r="K57" i="14"/>
  <c r="E57" i="14"/>
  <c r="C99" i="8"/>
  <c r="K49" i="14"/>
  <c r="I45" i="14"/>
  <c r="C83" i="8"/>
  <c r="C75" i="8"/>
  <c r="C37" i="14"/>
  <c r="I37" i="14"/>
  <c r="K37" i="14"/>
  <c r="K33" i="14"/>
  <c r="E33" i="14"/>
  <c r="C35" i="8"/>
  <c r="I29" i="14"/>
  <c r="K29" i="14"/>
  <c r="C27" i="8"/>
  <c r="I25" i="14"/>
  <c r="G189" i="13"/>
  <c r="O189" i="13" s="1"/>
  <c r="F164" i="13"/>
  <c r="B179" i="13"/>
  <c r="A70" i="4"/>
  <c r="C70" i="4" s="1"/>
  <c r="G179" i="13"/>
  <c r="O179" i="13" s="1"/>
  <c r="G67" i="13"/>
  <c r="O67" i="13" s="1"/>
  <c r="B82" i="13"/>
  <c r="A182" i="4"/>
  <c r="C182" i="4" s="1"/>
  <c r="A29" i="4"/>
  <c r="B148" i="13"/>
  <c r="A183" i="4"/>
  <c r="C183" i="4" s="1"/>
  <c r="B164" i="13"/>
  <c r="A181" i="4"/>
  <c r="A167" i="4"/>
  <c r="C167" i="4" s="1"/>
  <c r="F186" i="13"/>
  <c r="K178" i="13"/>
  <c r="L178" i="13" s="1"/>
  <c r="B186" i="13"/>
  <c r="K82" i="13"/>
  <c r="L82" i="13" s="1"/>
  <c r="F180" i="13"/>
  <c r="K186" i="13"/>
  <c r="L186" i="13" s="1"/>
  <c r="B163" i="13"/>
  <c r="A189" i="4"/>
  <c r="F124" i="13"/>
  <c r="F107" i="13"/>
  <c r="G107" i="13"/>
  <c r="O107" i="13" s="1"/>
  <c r="B107" i="13"/>
  <c r="G162" i="13"/>
  <c r="O162" i="13" s="1"/>
  <c r="G11" i="13"/>
  <c r="A77" i="4"/>
  <c r="K170" i="13"/>
  <c r="L170" i="13" s="1"/>
  <c r="A53" i="4"/>
  <c r="G26" i="13"/>
  <c r="O26" i="13" s="1"/>
  <c r="B5" i="13"/>
  <c r="E31" i="14"/>
  <c r="F5" i="13"/>
  <c r="F133" i="13"/>
  <c r="A8" i="4"/>
  <c r="B133" i="13"/>
  <c r="F132" i="13"/>
  <c r="G170" i="13"/>
  <c r="O170" i="13" s="1"/>
  <c r="F28" i="13"/>
  <c r="A168" i="4"/>
  <c r="C168" i="4" s="1"/>
  <c r="G91" i="13"/>
  <c r="O91" i="13" s="1"/>
  <c r="B28" i="13"/>
  <c r="G51" i="13"/>
  <c r="O51" i="13" s="1"/>
  <c r="F44" i="13"/>
  <c r="G132" i="13"/>
  <c r="O132" i="13" s="1"/>
  <c r="F131" i="13"/>
  <c r="E87" i="14"/>
  <c r="A87" i="4"/>
  <c r="C87" i="4" s="1"/>
  <c r="A31" i="4"/>
  <c r="C31" i="4" s="1"/>
  <c r="F43" i="13"/>
  <c r="A39" i="4"/>
  <c r="C39" i="4" s="1"/>
  <c r="F76" i="13"/>
  <c r="B170" i="13"/>
  <c r="G131" i="13"/>
  <c r="O131" i="13" s="1"/>
  <c r="G43" i="13"/>
  <c r="O43" i="13" s="1"/>
  <c r="A46" i="4"/>
  <c r="C46" i="4" s="1"/>
  <c r="B84" i="13"/>
  <c r="G28" i="13"/>
  <c r="B53" i="13"/>
  <c r="F116" i="13"/>
  <c r="A173" i="4"/>
  <c r="B67" i="13"/>
  <c r="B75" i="13"/>
  <c r="B180" i="13"/>
  <c r="G20" i="13"/>
  <c r="O20" i="13" s="1"/>
  <c r="A69" i="4"/>
  <c r="F82" i="13"/>
  <c r="G66" i="13"/>
  <c r="O66" i="13" s="1"/>
  <c r="A47" i="4"/>
  <c r="C47" i="4" s="1"/>
  <c r="G116" i="13"/>
  <c r="O116" i="13" s="1"/>
  <c r="E84" i="14"/>
  <c r="E89" i="14"/>
  <c r="A38" i="4"/>
  <c r="C38" i="4" s="1"/>
  <c r="A64" i="4"/>
  <c r="C64" i="4" s="1"/>
  <c r="A78" i="4"/>
  <c r="C78" i="4" s="1"/>
  <c r="O171" i="13"/>
  <c r="G123" i="13"/>
  <c r="O123" i="13" s="1"/>
  <c r="E23" i="14"/>
  <c r="B12" i="13"/>
  <c r="B124" i="13"/>
  <c r="F61" i="13"/>
  <c r="B141" i="13"/>
  <c r="F125" i="13"/>
  <c r="A144" i="4"/>
  <c r="C144" i="4" s="1"/>
  <c r="G122" i="13"/>
  <c r="O122" i="13" s="1"/>
  <c r="A117" i="4"/>
  <c r="G165" i="13"/>
  <c r="O165" i="13" s="1"/>
  <c r="A128" i="4"/>
  <c r="C128" i="4" s="1"/>
  <c r="B85" i="13"/>
  <c r="A142" i="4"/>
  <c r="C142" i="4" s="1"/>
  <c r="K114" i="13"/>
  <c r="L114" i="13" s="1"/>
  <c r="B125" i="13"/>
  <c r="F85" i="13"/>
  <c r="G75" i="13"/>
  <c r="O75" i="13" s="1"/>
  <c r="F139" i="13"/>
  <c r="G124" i="13"/>
  <c r="O124" i="13" s="1"/>
  <c r="A24" i="4"/>
  <c r="C24" i="4" s="1"/>
  <c r="A184" i="4"/>
  <c r="C184" i="4" s="1"/>
  <c r="A72" i="4"/>
  <c r="C72" i="4" s="1"/>
  <c r="B35" i="13"/>
  <c r="G84" i="13"/>
  <c r="O84" i="13" s="1"/>
  <c r="G114" i="13"/>
  <c r="O114" i="13" s="1"/>
  <c r="E41" i="14"/>
  <c r="O181" i="13"/>
  <c r="B69" i="13"/>
  <c r="F20" i="13"/>
  <c r="E96" i="14"/>
  <c r="E53" i="14"/>
  <c r="G35" i="13"/>
  <c r="O35" i="13" s="1"/>
  <c r="E91" i="14"/>
  <c r="A96" i="4"/>
  <c r="C96" i="4" s="1"/>
  <c r="F29" i="13"/>
  <c r="B139" i="13"/>
  <c r="A102" i="4"/>
  <c r="C102" i="4" s="1"/>
  <c r="G99" i="13"/>
  <c r="O99" i="13" s="1"/>
  <c r="F188" i="13"/>
  <c r="F93" i="13"/>
  <c r="A192" i="4"/>
  <c r="C192" i="4" s="1"/>
  <c r="E69" i="14"/>
  <c r="A174" i="4"/>
  <c r="C174" i="4" s="1"/>
  <c r="B132" i="13"/>
  <c r="E28" i="14"/>
  <c r="B93" i="13"/>
  <c r="E63" i="14"/>
  <c r="E22" i="14"/>
  <c r="G36" i="13"/>
  <c r="O36" i="13" s="1"/>
  <c r="A45" i="4"/>
  <c r="B91" i="13"/>
  <c r="F140" i="13"/>
  <c r="A150" i="4"/>
  <c r="C150" i="4" s="1"/>
  <c r="B29" i="13"/>
  <c r="B21" i="13"/>
  <c r="B36" i="13"/>
  <c r="H93" i="13"/>
  <c r="N93" i="13" s="1"/>
  <c r="O93" i="13"/>
  <c r="O125" i="13"/>
  <c r="H125" i="13"/>
  <c r="N125" i="13" s="1"/>
  <c r="O140" i="13"/>
  <c r="H140" i="13"/>
  <c r="N140" i="13" s="1"/>
  <c r="G115" i="13"/>
  <c r="O115" i="13" s="1"/>
  <c r="A141" i="4"/>
  <c r="G52" i="13"/>
  <c r="H52" i="13" s="1"/>
  <c r="N52" i="13" s="1"/>
  <c r="G154" i="13"/>
  <c r="O154" i="13" s="1"/>
  <c r="E92" i="14"/>
  <c r="B115" i="13"/>
  <c r="B157" i="13"/>
  <c r="A80" i="4"/>
  <c r="C80" i="4" s="1"/>
  <c r="A125" i="4"/>
  <c r="G21" i="13"/>
  <c r="H21" i="13" s="1"/>
  <c r="N21" i="13" s="1"/>
  <c r="B76" i="13"/>
  <c r="G42" i="13"/>
  <c r="O42" i="13" s="1"/>
  <c r="E68" i="14"/>
  <c r="F156" i="13"/>
  <c r="A143" i="4"/>
  <c r="C143" i="4" s="1"/>
  <c r="A118" i="4"/>
  <c r="C118" i="4" s="1"/>
  <c r="G157" i="13"/>
  <c r="O157" i="13" s="1"/>
  <c r="A54" i="4"/>
  <c r="C54" i="4" s="1"/>
  <c r="E54" i="14"/>
  <c r="B108" i="13"/>
  <c r="F36" i="13"/>
  <c r="F187" i="13"/>
  <c r="B140" i="13"/>
  <c r="F115" i="13"/>
  <c r="F51" i="13"/>
  <c r="F106" i="13"/>
  <c r="F91" i="13"/>
  <c r="F77" i="13"/>
  <c r="A79" i="4"/>
  <c r="C79" i="4" s="1"/>
  <c r="G138" i="13"/>
  <c r="O138" i="13" s="1"/>
  <c r="B138" i="13"/>
  <c r="A93" i="4"/>
  <c r="A160" i="4"/>
  <c r="C160" i="4" s="1"/>
  <c r="E74" i="14"/>
  <c r="G59" i="13"/>
  <c r="O59" i="13" s="1"/>
  <c r="B59" i="13"/>
  <c r="B156" i="13"/>
  <c r="B51" i="13"/>
  <c r="G156" i="13"/>
  <c r="O156" i="13" s="1"/>
  <c r="O85" i="13"/>
  <c r="B27" i="13"/>
  <c r="E30" i="14"/>
  <c r="F21" i="13"/>
  <c r="E47" i="14"/>
  <c r="A109" i="4"/>
  <c r="G58" i="13"/>
  <c r="O58" i="13" s="1"/>
  <c r="F171" i="13"/>
  <c r="B98" i="13"/>
  <c r="E50" i="14"/>
  <c r="G141" i="13"/>
  <c r="O141" i="13" s="1"/>
  <c r="F69" i="13"/>
  <c r="A95" i="4"/>
  <c r="C95" i="4" s="1"/>
  <c r="B106" i="13"/>
  <c r="A62" i="4"/>
  <c r="C62" i="4" s="1"/>
  <c r="B45" i="13"/>
  <c r="B188" i="13"/>
  <c r="F181" i="13"/>
  <c r="F109" i="13"/>
  <c r="G12" i="13"/>
  <c r="O12" i="13" s="1"/>
  <c r="A94" i="4"/>
  <c r="C94" i="4" s="1"/>
  <c r="B44" i="13"/>
  <c r="E20" i="14"/>
  <c r="G77" i="13"/>
  <c r="O77" i="13" s="1"/>
  <c r="E81" i="14"/>
  <c r="E94" i="14"/>
  <c r="E83" i="14"/>
  <c r="F123" i="13"/>
  <c r="F92" i="13"/>
  <c r="G98" i="13"/>
  <c r="O98" i="13" s="1"/>
  <c r="K66" i="13"/>
  <c r="L66" i="13" s="1"/>
  <c r="A191" i="4"/>
  <c r="C191" i="4" s="1"/>
  <c r="B181" i="13"/>
  <c r="A7" i="4"/>
  <c r="A112" i="4"/>
  <c r="C112" i="4" s="1"/>
  <c r="F141" i="13"/>
  <c r="G109" i="13"/>
  <c r="O109" i="13" s="1"/>
  <c r="B58" i="13"/>
  <c r="F45" i="13"/>
  <c r="K74" i="13"/>
  <c r="L74" i="13" s="1"/>
  <c r="A101" i="4"/>
  <c r="G69" i="13"/>
  <c r="O69" i="13" s="1"/>
  <c r="B123" i="13"/>
  <c r="B92" i="13"/>
  <c r="B187" i="13"/>
  <c r="B4" i="13"/>
  <c r="F99" i="13"/>
  <c r="B122" i="13"/>
  <c r="F13" i="13"/>
  <c r="G61" i="13"/>
  <c r="O61" i="13" s="1"/>
  <c r="G4" i="13"/>
  <c r="O4" i="13" s="1"/>
  <c r="A32" i="2"/>
  <c r="A158" i="4"/>
  <c r="C158" i="4" s="1"/>
  <c r="B155" i="13"/>
  <c r="G155" i="13"/>
  <c r="O155" i="13" s="1"/>
  <c r="K146" i="13"/>
  <c r="L146" i="13" s="1"/>
  <c r="B146" i="13"/>
  <c r="A149" i="4"/>
  <c r="G146" i="13"/>
  <c r="F146" i="13" s="1"/>
  <c r="E44" i="14"/>
  <c r="E78" i="14"/>
  <c r="F11" i="13"/>
  <c r="A14" i="4"/>
  <c r="C14" i="4" s="1"/>
  <c r="F117" i="13"/>
  <c r="G117" i="13"/>
  <c r="O117" i="13" s="1"/>
  <c r="B117" i="13"/>
  <c r="A120" i="4"/>
  <c r="C120" i="4" s="1"/>
  <c r="G130" i="13"/>
  <c r="O130" i="13" s="1"/>
  <c r="A133" i="4"/>
  <c r="C133" i="4" s="1"/>
  <c r="G3" i="13"/>
  <c r="F3" i="13" s="1"/>
  <c r="B3" i="13"/>
  <c r="A6" i="4"/>
  <c r="C6" i="4" s="1"/>
  <c r="E90" i="14"/>
  <c r="B50" i="13"/>
  <c r="G50" i="13"/>
  <c r="O50" i="13" s="1"/>
  <c r="K50" i="13"/>
  <c r="L50" i="13" s="1"/>
  <c r="F68" i="13"/>
  <c r="G68" i="13"/>
  <c r="O68" i="13" s="1"/>
  <c r="A71" i="4"/>
  <c r="C71" i="4" s="1"/>
  <c r="B83" i="13"/>
  <c r="G83" i="13"/>
  <c r="A86" i="4"/>
  <c r="C86" i="4" s="1"/>
  <c r="F83" i="13"/>
  <c r="G101" i="13"/>
  <c r="O101" i="13" s="1"/>
  <c r="F101" i="13"/>
  <c r="A104" i="4"/>
  <c r="C104" i="4" s="1"/>
  <c r="G133" i="13"/>
  <c r="O133" i="13" s="1"/>
  <c r="A37" i="4"/>
  <c r="G34" i="13"/>
  <c r="O34" i="13" s="1"/>
  <c r="F173" i="13"/>
  <c r="G173" i="13"/>
  <c r="H173" i="13" s="1"/>
  <c r="N173" i="13" s="1"/>
  <c r="A176" i="4"/>
  <c r="C176" i="4" s="1"/>
  <c r="B173" i="13"/>
  <c r="A13" i="4"/>
  <c r="E21" i="14"/>
  <c r="B172" i="13"/>
  <c r="F172" i="13"/>
  <c r="A175" i="4"/>
  <c r="C175" i="4" s="1"/>
  <c r="E66" i="14"/>
  <c r="G149" i="13"/>
  <c r="O149" i="13" s="1"/>
  <c r="B149" i="13"/>
  <c r="A152" i="4"/>
  <c r="C152" i="4" s="1"/>
  <c r="E24" i="14"/>
  <c r="F27" i="13"/>
  <c r="A30" i="4"/>
  <c r="C30" i="4" s="1"/>
  <c r="G53" i="13"/>
  <c r="O53" i="13" s="1"/>
  <c r="A56" i="4"/>
  <c r="C56" i="4" s="1"/>
  <c r="E58" i="14"/>
  <c r="B37" i="13"/>
  <c r="G37" i="13"/>
  <c r="O37" i="13" s="1"/>
  <c r="F37" i="13"/>
  <c r="A40" i="4"/>
  <c r="C40" i="4" s="1"/>
  <c r="E64" i="14"/>
  <c r="E75" i="14"/>
  <c r="F19" i="13"/>
  <c r="B19" i="13"/>
  <c r="G19" i="13"/>
  <c r="A22" i="4"/>
  <c r="C22" i="4" s="1"/>
  <c r="E80" i="14"/>
  <c r="E86" i="14"/>
  <c r="B34" i="13"/>
  <c r="B52" i="13"/>
  <c r="A55" i="4"/>
  <c r="C55" i="4" s="1"/>
  <c r="K90" i="13"/>
  <c r="L90" i="13" s="1"/>
  <c r="G90" i="13"/>
  <c r="O90" i="13" s="1"/>
  <c r="F100" i="13"/>
  <c r="A103" i="4"/>
  <c r="C103" i="4" s="1"/>
  <c r="G100" i="13"/>
  <c r="O100" i="13" s="1"/>
  <c r="G148" i="13"/>
  <c r="B189" i="13"/>
  <c r="A48" i="4"/>
  <c r="C48" i="4" s="1"/>
  <c r="B154" i="13"/>
  <c r="A23" i="4"/>
  <c r="C23" i="4" s="1"/>
  <c r="A16" i="4"/>
  <c r="C16" i="4" s="1"/>
  <c r="A135" i="4"/>
  <c r="C135" i="4" s="1"/>
  <c r="F148" i="13"/>
  <c r="A21" i="4"/>
  <c r="E27" i="14"/>
  <c r="B147" i="13"/>
  <c r="A190" i="4"/>
  <c r="C190" i="4" s="1"/>
  <c r="G163" i="13"/>
  <c r="O163" i="13" s="1"/>
  <c r="G13" i="13"/>
  <c r="B18" i="13"/>
  <c r="K154" i="13"/>
  <c r="L154" i="13" s="1"/>
  <c r="A151" i="4"/>
  <c r="C151" i="4" s="1"/>
  <c r="G108" i="13"/>
  <c r="G74" i="13"/>
  <c r="F74" i="13" s="1"/>
  <c r="F165" i="13"/>
  <c r="A63" i="4"/>
  <c r="C63" i="4" s="1"/>
  <c r="A157" i="4"/>
  <c r="F147" i="13"/>
  <c r="F60" i="13"/>
  <c r="A119" i="4"/>
  <c r="C119" i="4" s="1"/>
  <c r="K122" i="13"/>
  <c r="L122" i="13" s="1"/>
  <c r="F108" i="13"/>
  <c r="A61" i="4"/>
  <c r="K106" i="13"/>
  <c r="L106" i="13" s="1"/>
  <c r="B171" i="13"/>
  <c r="A165" i="4"/>
  <c r="K162" i="13"/>
  <c r="L162" i="13" s="1"/>
  <c r="A134" i="4"/>
  <c r="C134" i="4" s="1"/>
  <c r="G60" i="13"/>
  <c r="O60" i="13" s="1"/>
  <c r="K58" i="13"/>
  <c r="L58" i="13" s="1"/>
  <c r="A85" i="4"/>
  <c r="E95" i="14"/>
  <c r="E35" i="14"/>
  <c r="B131" i="13"/>
  <c r="B10" i="13"/>
  <c r="C43" i="8"/>
  <c r="G10" i="13"/>
  <c r="O10" i="13" s="1"/>
  <c r="K17" i="14"/>
  <c r="G2" i="13"/>
  <c r="A5" i="4"/>
  <c r="E17" i="14"/>
  <c r="H139" i="13"/>
  <c r="N139" i="13" s="1"/>
  <c r="C11" i="8"/>
  <c r="H180" i="13"/>
  <c r="N180" i="13" s="1"/>
  <c r="H44" i="13"/>
  <c r="N44" i="13" s="1"/>
  <c r="H188" i="13"/>
  <c r="N188" i="13" s="1"/>
  <c r="H76" i="13"/>
  <c r="N76" i="13" s="1"/>
  <c r="P16" i="6"/>
  <c r="H82" i="13" s="1"/>
  <c r="H187" i="13"/>
  <c r="N187" i="13" s="1"/>
  <c r="H164" i="13"/>
  <c r="N164" i="13" s="1"/>
  <c r="H147" i="13"/>
  <c r="N147" i="13" s="1"/>
  <c r="H172" i="13"/>
  <c r="N172" i="13" s="1"/>
  <c r="H92" i="13"/>
  <c r="N92" i="13" s="1"/>
  <c r="C17" i="14"/>
  <c r="C19" i="8"/>
  <c r="C65" i="14"/>
  <c r="E65" i="14"/>
  <c r="C50" i="14"/>
  <c r="C49" i="14"/>
  <c r="C58" i="14"/>
  <c r="E72" i="14"/>
  <c r="E76" i="14"/>
  <c r="C202" i="8"/>
  <c r="K125" i="13"/>
  <c r="L125" i="13" s="1"/>
  <c r="A32" i="4"/>
  <c r="C32" i="4" s="1"/>
  <c r="G178" i="13"/>
  <c r="F178" i="13" s="1"/>
  <c r="F189" i="13"/>
  <c r="C122" i="8"/>
  <c r="O18" i="13" l="1"/>
  <c r="F12" i="13"/>
  <c r="C15" i="4"/>
  <c r="H11" i="13"/>
  <c r="N11" i="13" s="1"/>
  <c r="H5" i="13"/>
  <c r="N5" i="13" s="1"/>
  <c r="C8" i="4"/>
  <c r="C7" i="4"/>
  <c r="F4" i="13"/>
  <c r="H4" i="13" s="1"/>
  <c r="N4" i="13" s="1"/>
  <c r="H27" i="13"/>
  <c r="N27" i="13" s="1"/>
  <c r="H45" i="13"/>
  <c r="N45" i="13" s="1"/>
  <c r="C141" i="4"/>
  <c r="H179" i="13"/>
  <c r="N179" i="13" s="1"/>
  <c r="F130" i="13"/>
  <c r="H130" i="13" s="1"/>
  <c r="N130" i="13" s="1"/>
  <c r="C149" i="4"/>
  <c r="C53" i="4"/>
  <c r="C85" i="4"/>
  <c r="C189" i="4"/>
  <c r="H107" i="13"/>
  <c r="N107" i="13" s="1"/>
  <c r="H189" i="13"/>
  <c r="N189" i="13" s="1"/>
  <c r="H29" i="13"/>
  <c r="N29" i="13" s="1"/>
  <c r="F66" i="13"/>
  <c r="H66" i="13" s="1"/>
  <c r="N66" i="13" s="1"/>
  <c r="F114" i="13"/>
  <c r="H114" i="13" s="1"/>
  <c r="N114" i="13" s="1"/>
  <c r="C181" i="4"/>
  <c r="F122" i="13"/>
  <c r="H122" i="13" s="1"/>
  <c r="N122" i="13" s="1"/>
  <c r="L2" i="13"/>
  <c r="H106" i="13"/>
  <c r="N106" i="13" s="1"/>
  <c r="H18" i="13"/>
  <c r="N18" i="13" s="1"/>
  <c r="H186" i="13"/>
  <c r="N186" i="13" s="1"/>
  <c r="F2" i="13"/>
  <c r="H2" i="13" s="1"/>
  <c r="N2" i="13" s="1"/>
  <c r="O2" i="13"/>
  <c r="E37" i="14"/>
  <c r="E45" i="14"/>
  <c r="E93" i="14"/>
  <c r="C173" i="4"/>
  <c r="F170" i="13"/>
  <c r="H170" i="13" s="1"/>
  <c r="N170" i="13" s="1"/>
  <c r="F162" i="13"/>
  <c r="H162" i="13" s="1"/>
  <c r="N162" i="13" s="1"/>
  <c r="C165" i="4"/>
  <c r="C93" i="14"/>
  <c r="F154" i="13"/>
  <c r="H154" i="13" s="1"/>
  <c r="N154" i="13" s="1"/>
  <c r="C157" i="4"/>
  <c r="C89" i="14"/>
  <c r="F138" i="13"/>
  <c r="C125" i="4"/>
  <c r="E77" i="14"/>
  <c r="C117" i="4"/>
  <c r="C109" i="4"/>
  <c r="C101" i="4"/>
  <c r="F98" i="13"/>
  <c r="H98" i="13" s="1"/>
  <c r="N98" i="13" s="1"/>
  <c r="C93" i="4"/>
  <c r="F90" i="13"/>
  <c r="H90" i="13" s="1"/>
  <c r="N90" i="13" s="1"/>
  <c r="N82" i="13"/>
  <c r="C57" i="14"/>
  <c r="C77" i="4"/>
  <c r="C69" i="4"/>
  <c r="E49" i="14"/>
  <c r="C61" i="4"/>
  <c r="F58" i="13"/>
  <c r="C45" i="14"/>
  <c r="F50" i="13"/>
  <c r="F42" i="13"/>
  <c r="H42" i="13" s="1"/>
  <c r="N42" i="13" s="1"/>
  <c r="C45" i="4"/>
  <c r="C37" i="4"/>
  <c r="F34" i="13"/>
  <c r="H34" i="13" s="1"/>
  <c r="N34" i="13" s="1"/>
  <c r="C33" i="14"/>
  <c r="C29" i="4"/>
  <c r="F26" i="13"/>
  <c r="H26" i="13" s="1"/>
  <c r="N26" i="13" s="1"/>
  <c r="C29" i="14"/>
  <c r="E25" i="14"/>
  <c r="C21" i="4"/>
  <c r="H67" i="13"/>
  <c r="N67" i="13" s="1"/>
  <c r="O11" i="13"/>
  <c r="H115" i="13"/>
  <c r="N115" i="13" s="1"/>
  <c r="H35" i="13"/>
  <c r="N35" i="13" s="1"/>
  <c r="H116" i="13"/>
  <c r="N116" i="13" s="1"/>
  <c r="H91" i="13"/>
  <c r="N91" i="13" s="1"/>
  <c r="H131" i="13"/>
  <c r="N131" i="13" s="1"/>
  <c r="H51" i="13"/>
  <c r="N51" i="13" s="1"/>
  <c r="H84" i="13"/>
  <c r="N84" i="13" s="1"/>
  <c r="H132" i="13"/>
  <c r="N132" i="13" s="1"/>
  <c r="H43" i="13"/>
  <c r="N43" i="13" s="1"/>
  <c r="H28" i="13"/>
  <c r="N28" i="13" s="1"/>
  <c r="O28" i="13"/>
  <c r="H123" i="13"/>
  <c r="N123" i="13" s="1"/>
  <c r="C5" i="4"/>
  <c r="H20" i="13"/>
  <c r="N20" i="13" s="1"/>
  <c r="H124" i="13"/>
  <c r="N124" i="13" s="1"/>
  <c r="O21" i="13"/>
  <c r="H36" i="13"/>
  <c r="N36" i="13" s="1"/>
  <c r="H165" i="13"/>
  <c r="N165" i="13" s="1"/>
  <c r="H155" i="13"/>
  <c r="N155" i="13" s="1"/>
  <c r="H75" i="13"/>
  <c r="N75" i="13" s="1"/>
  <c r="H141" i="13"/>
  <c r="N141" i="13" s="1"/>
  <c r="H77" i="13"/>
  <c r="N77" i="13" s="1"/>
  <c r="H157" i="13"/>
  <c r="N157" i="13" s="1"/>
  <c r="H69" i="13"/>
  <c r="N69" i="13" s="1"/>
  <c r="H163" i="13"/>
  <c r="N163" i="13" s="1"/>
  <c r="H101" i="13"/>
  <c r="N101" i="13" s="1"/>
  <c r="O173" i="13"/>
  <c r="H37" i="13"/>
  <c r="N37" i="13" s="1"/>
  <c r="H99" i="13"/>
  <c r="N99" i="13" s="1"/>
  <c r="H61" i="13"/>
  <c r="N61" i="13" s="1"/>
  <c r="H12" i="13"/>
  <c r="N12" i="13" s="1"/>
  <c r="H59" i="13"/>
  <c r="N59" i="13" s="1"/>
  <c r="O52" i="13"/>
  <c r="H60" i="13"/>
  <c r="N60" i="13" s="1"/>
  <c r="H109" i="13"/>
  <c r="N109" i="13" s="1"/>
  <c r="H156" i="13"/>
  <c r="N156" i="13" s="1"/>
  <c r="A8" i="2"/>
  <c r="H117" i="13"/>
  <c r="N117" i="13" s="1"/>
  <c r="H133" i="13"/>
  <c r="N133" i="13" s="1"/>
  <c r="H100" i="13"/>
  <c r="N100" i="13" s="1"/>
  <c r="H68" i="13"/>
  <c r="N68" i="13" s="1"/>
  <c r="F10" i="13"/>
  <c r="H10" i="13" s="1"/>
  <c r="N10" i="13" s="1"/>
  <c r="O13" i="13"/>
  <c r="H13" i="13"/>
  <c r="N13" i="13" s="1"/>
  <c r="H53" i="13"/>
  <c r="N53" i="13" s="1"/>
  <c r="H50" i="13"/>
  <c r="N50" i="13" s="1"/>
  <c r="C13" i="4"/>
  <c r="H74" i="13"/>
  <c r="N74" i="13" s="1"/>
  <c r="O74" i="13"/>
  <c r="O83" i="13"/>
  <c r="H83" i="13"/>
  <c r="N83" i="13" s="1"/>
  <c r="O146" i="13"/>
  <c r="H146" i="13"/>
  <c r="N146" i="13" s="1"/>
  <c r="O19" i="13"/>
  <c r="H19" i="13"/>
  <c r="N19" i="13" s="1"/>
  <c r="H149" i="13"/>
  <c r="N149" i="13" s="1"/>
  <c r="O108" i="13"/>
  <c r="H108" i="13"/>
  <c r="N108" i="13" s="1"/>
  <c r="H148" i="13"/>
  <c r="N148" i="13" s="1"/>
  <c r="O148" i="13"/>
  <c r="O3" i="13"/>
  <c r="H3" i="13"/>
  <c r="N3" i="13" s="1"/>
  <c r="C21" i="14"/>
  <c r="K10" i="13"/>
  <c r="L10" i="13" s="1"/>
  <c r="O178" i="13"/>
  <c r="H178" i="13"/>
  <c r="N178" i="13" s="1"/>
  <c r="L191" i="13" l="1"/>
  <c r="I31" i="1" s="1"/>
  <c r="H138" i="13"/>
  <c r="N138" i="13" s="1"/>
  <c r="H58" i="13"/>
  <c r="N58" i="13" s="1"/>
  <c r="F8" i="4"/>
  <c r="H5" i="4" s="1"/>
  <c r="O191" i="13"/>
  <c r="N204" i="2" s="1"/>
  <c r="G204" i="2" l="1"/>
  <c r="H6" i="4"/>
  <c r="D144" i="4"/>
  <c r="D47" i="4"/>
  <c r="D39" i="4"/>
  <c r="D37" i="4"/>
  <c r="D125" i="4"/>
  <c r="D135" i="4"/>
  <c r="D80" i="4"/>
  <c r="D63" i="4"/>
  <c r="D85" i="4"/>
  <c r="D71" i="4"/>
  <c r="D150" i="4"/>
  <c r="D134" i="4"/>
  <c r="D160" i="4"/>
  <c r="D189" i="4"/>
  <c r="D101" i="4"/>
  <c r="D102" i="4"/>
  <c r="D61" i="4"/>
  <c r="D16" i="4"/>
  <c r="D15" i="4"/>
  <c r="D136" i="4"/>
  <c r="D126" i="4"/>
  <c r="D30" i="4"/>
  <c r="D133" i="4"/>
  <c r="D165" i="4"/>
  <c r="D141" i="4"/>
  <c r="D24" i="4"/>
  <c r="D111" i="4"/>
  <c r="D29" i="4"/>
  <c r="D168" i="4"/>
  <c r="D112" i="4"/>
  <c r="D95" i="4"/>
  <c r="D77" i="4"/>
  <c r="D55" i="4"/>
  <c r="D54" i="4"/>
  <c r="D7" i="4"/>
  <c r="D6" i="4"/>
  <c r="D56" i="4"/>
  <c r="D127" i="4"/>
  <c r="D167" i="4"/>
  <c r="D40" i="4"/>
  <c r="D22" i="4"/>
  <c r="D109" i="4"/>
  <c r="D46" i="4"/>
  <c r="D13" i="4"/>
  <c r="D118" i="4"/>
  <c r="D173" i="4"/>
  <c r="D181" i="4"/>
  <c r="D93" i="4"/>
  <c r="D174" i="4"/>
  <c r="D151" i="4"/>
  <c r="D45" i="4"/>
  <c r="D64" i="4"/>
  <c r="D175" i="4"/>
  <c r="D110" i="4"/>
  <c r="D94" i="4"/>
  <c r="D8" i="4"/>
  <c r="D117" i="4"/>
  <c r="D78" i="4"/>
  <c r="D31" i="4"/>
  <c r="D128" i="4"/>
  <c r="D5" i="4"/>
  <c r="D62" i="4"/>
  <c r="D120" i="4"/>
  <c r="D184" i="4"/>
  <c r="D190" i="4"/>
  <c r="D143" i="4"/>
  <c r="D14" i="4"/>
  <c r="D86" i="4"/>
  <c r="D72" i="4"/>
  <c r="D104" i="4"/>
  <c r="D87" i="4"/>
  <c r="D69" i="4"/>
  <c r="D23" i="4"/>
  <c r="D152" i="4"/>
  <c r="D21" i="4"/>
  <c r="D192" i="4"/>
  <c r="D53" i="4"/>
  <c r="D191" i="4"/>
  <c r="D48" i="4"/>
  <c r="D38" i="4"/>
  <c r="D119" i="4"/>
  <c r="D182" i="4"/>
  <c r="D157" i="4"/>
  <c r="D159" i="4"/>
  <c r="D103" i="4"/>
  <c r="D158" i="4"/>
  <c r="D183" i="4"/>
  <c r="D142" i="4"/>
  <c r="D149" i="4"/>
  <c r="D96" i="4"/>
  <c r="D176" i="4"/>
  <c r="D70" i="4"/>
  <c r="D166" i="4"/>
  <c r="D88" i="4"/>
  <c r="D79" i="4"/>
  <c r="D32" i="4"/>
  <c r="N191" i="13" l="1"/>
  <c r="J204" i="2" s="1"/>
  <c r="F14" i="4"/>
</calcChain>
</file>

<file path=xl/sharedStrings.xml><?xml version="1.0" encoding="utf-8"?>
<sst xmlns="http://schemas.openxmlformats.org/spreadsheetml/2006/main" count="1568" uniqueCount="763">
  <si>
    <t>Customer Information</t>
  </si>
  <si>
    <t>Account No:</t>
  </si>
  <si>
    <t>Account Name:</t>
  </si>
  <si>
    <t>Facility Address:</t>
  </si>
  <si>
    <t>City:</t>
  </si>
  <si>
    <t>Zip:</t>
  </si>
  <si>
    <t>Contact Name/Title:</t>
  </si>
  <si>
    <t>E-Mail Address:</t>
  </si>
  <si>
    <t>Building Type:</t>
  </si>
  <si>
    <t>Manufacturer</t>
  </si>
  <si>
    <t>Model</t>
  </si>
  <si>
    <t>Product Name</t>
  </si>
  <si>
    <t>Measure Code</t>
  </si>
  <si>
    <t>Coincidence Factor</t>
  </si>
  <si>
    <t>Free Ridership</t>
  </si>
  <si>
    <t>Spillover</t>
  </si>
  <si>
    <t>1.</t>
  </si>
  <si>
    <t>2.</t>
  </si>
  <si>
    <t>3.</t>
  </si>
  <si>
    <t>4.</t>
  </si>
  <si>
    <t>Date:</t>
  </si>
  <si>
    <t xml:space="preserve">Customer Signature:
</t>
  </si>
  <si>
    <t>Customer Name:</t>
  </si>
  <si>
    <t>Mailing Address:</t>
  </si>
  <si>
    <t>Watts</t>
  </si>
  <si>
    <t>Rebate</t>
  </si>
  <si>
    <t>Device</t>
  </si>
  <si>
    <t>Enter quantity, wattage, Product ID, Manufacturer and Model.  Details on how to find Product ID are located on the bottom of this sheet.</t>
  </si>
  <si>
    <t>Incandescent</t>
  </si>
  <si>
    <t>CFL</t>
  </si>
  <si>
    <t>T8</t>
  </si>
  <si>
    <t>T12</t>
  </si>
  <si>
    <t>Current Version (Customer Inputs, Eligibility Table)</t>
  </si>
  <si>
    <t>Current Effective Date (Eligibility Table)</t>
  </si>
  <si>
    <t>Program Year</t>
  </si>
  <si>
    <t>Date</t>
  </si>
  <si>
    <t>Description</t>
  </si>
  <si>
    <t>Initials</t>
  </si>
  <si>
    <t>Version</t>
  </si>
  <si>
    <t>Application Version:</t>
  </si>
  <si>
    <t>Effective:</t>
  </si>
  <si>
    <t>Existing Equipment</t>
  </si>
  <si>
    <t>Confirmation</t>
  </si>
  <si>
    <t xml:space="preserve">Facility Address : </t>
  </si>
  <si>
    <t>Signature :</t>
  </si>
  <si>
    <t xml:space="preserve">Contact Name / Title : </t>
  </si>
  <si>
    <t xml:space="preserve">Phone : </t>
  </si>
  <si>
    <t xml:space="preserve">City, Zip : </t>
  </si>
  <si>
    <t>Location /
Designation</t>
  </si>
  <si>
    <t>Qty.</t>
  </si>
  <si>
    <t>Verified</t>
  </si>
  <si>
    <t>Comments</t>
  </si>
  <si>
    <t>DBA:</t>
  </si>
  <si>
    <t>Business/Cell Phone:</t>
  </si>
  <si>
    <t>Phone:</t>
  </si>
  <si>
    <t>Proposed/Installed Product Description</t>
  </si>
  <si>
    <t>Existing Product Type</t>
  </si>
  <si>
    <t xml:space="preserve">Customer Name : </t>
  </si>
  <si>
    <t>Annual Hours</t>
  </si>
  <si>
    <t>Office</t>
  </si>
  <si>
    <t>Restaurant</t>
  </si>
  <si>
    <t>Retail</t>
  </si>
  <si>
    <t>Grocery</t>
  </si>
  <si>
    <t>Warehouse</t>
  </si>
  <si>
    <t>School</t>
  </si>
  <si>
    <t>College</t>
  </si>
  <si>
    <t>Health</t>
  </si>
  <si>
    <t>Hospitals</t>
  </si>
  <si>
    <t>Hotels/Motels</t>
  </si>
  <si>
    <t>Manufacturing</t>
  </si>
  <si>
    <t>Religious</t>
  </si>
  <si>
    <t>Other/Miscellaneous</t>
  </si>
  <si>
    <t>Facility Hours:</t>
  </si>
  <si>
    <t>Proposed Watts</t>
  </si>
  <si>
    <t>Proposed Qty</t>
  </si>
  <si>
    <t>Lighting Type to be Replaced</t>
  </si>
  <si>
    <t xml:space="preserve">       Terms and Conditions</t>
  </si>
  <si>
    <t>1. Rebates</t>
  </si>
  <si>
    <t>a)</t>
  </si>
  <si>
    <t>b)</t>
  </si>
  <si>
    <t xml:space="preserve">ECMs are those electric conservation measures identified as such in program materials issued by PSEG Long Island and other site-specific Custom or Whole Building Design Measures that are approved by PSEG Long Island.  The installation of ECMs and other site-specific Custom or Whole Building Design Measures will be referred to as (“Project”) in these Terms and Conditions. </t>
  </si>
  <si>
    <t>c)</t>
  </si>
  <si>
    <t>All ECMs must be new equipment and installed by licensed contractors where required by code and/or law.</t>
  </si>
  <si>
    <t>2. Customer Eligibility</t>
  </si>
  <si>
    <t>The PSEG Long Island Commercial Efficiency Program (“Program”) is available to all non-residential electric customers in the PSEG Long Island “Service Area,” which includes Nassau and Suffolk counties and a portion of Queens County known as the Rockaways.</t>
  </si>
  <si>
    <t>By participating in this Program, Customer agrees that PSEG Long Island obtains and/or retains ownership of all rights to existing and future emissions credits, renewable energy rights to existing and future emissions credits, renewable energy green tags, tradable renewable certificates and/or any and all other environmental benefits associated with the installation of the eligible equipment.</t>
  </si>
  <si>
    <t>3. Pre-Approval and Pre-Installation Survey</t>
  </si>
  <si>
    <t>PSEG Long Island will not pay any rebates unless PSEG Long Island pre-approves the ECMs proposed by the Customer and completes, to PSEG Long Island’s satisfaction, a pre-installation survey of the Customer’s facilities, unless PSEG Long Island has expressly waived such pre-approval/inspection requirement.</t>
  </si>
  <si>
    <t>PSEG Long Island reserves sole discretion to approve or disapprove of any proposed ECMs.</t>
  </si>
  <si>
    <t>4. Post-Installation Verification</t>
  </si>
  <si>
    <t>5. Customer Application and Analysis</t>
  </si>
  <si>
    <t xml:space="preserve"> </t>
  </si>
  <si>
    <t>PSEG Long Island may review the Customer’s application and analysis to make an independent determination of the energy saving and demand reduction potential.  PSEG Long Island reserves the right to reject or modify any calculations, based on PSEG Long Island’s own analysis.</t>
  </si>
  <si>
    <t>6. Site-Specific Custom Measures</t>
  </si>
  <si>
    <t>PSEG Long Island will only approve of those site-specific Custom ECMs that PSEG Long Island believes have cost-effective energy and/or demand reduction potential.  In any case, PSEG Long Island reserves sole discretion to approve or disapprove of payment of rebates for any such proposed ECMs.</t>
  </si>
  <si>
    <t>7. Rebate Amounts</t>
  </si>
  <si>
    <t>Before pre-approving any rebate amounts requested by the Customer, PSEG Long Island reserves the right to adjust the rebate amount.</t>
  </si>
  <si>
    <t>Once a rebate amount is pre-approved, PSEG Long Island will pay the customer no more than 70% of the installed cost of the ECM, or the pre-approved rebate amount, whichever is less.</t>
  </si>
  <si>
    <t xml:space="preserve">PSEG Long Island reserves the right to lower the rebate amount if the quantity and/or cost of ECMs actually installed by the Customer differ from the pre-approved amounts.  </t>
  </si>
  <si>
    <t>d)</t>
  </si>
  <si>
    <t>e)</t>
  </si>
  <si>
    <t>Custom Applications – The approved rebate cannot exceed PSEG Long Island’s electric savings benefits, as determined by PSEG Long Island through its analysis of the project</t>
  </si>
  <si>
    <t>f)</t>
  </si>
  <si>
    <t>PSEG Long Island reserves the right to withhold payment or to award the rebate in the form of a bill credit.  Customers in arrears at the time of rebate payment may not be eligible to receive a rebate.</t>
  </si>
  <si>
    <t>g)</t>
  </si>
  <si>
    <t xml:space="preserve">The UL classification of Energy Verification Services (EVS) for the appropriate product classification is required.  PSEG Long Island reserves the right to withhold rebate payments for or disqualify any ECM’s that do not carry the Underwriter’s Laboratory (UL) Classification Mark or, with the written consent of PSEG Long Island, an equivalent independent efficiency and product safety certification organization.  </t>
  </si>
  <si>
    <t xml:space="preserve">8. ECM and Installation Proof of Payment  </t>
  </si>
  <si>
    <t xml:space="preserve">The Customer must provide copies of all invoices (including itemization of all materials, labor, and equipment discounts) reflecting the costs of purchasing and installing the ECMs.  The invoices shall include a breakdown of all ECMs purchased for installation under the Program.  In addition, PSEG Long Island may require any other reasonable documentation or verification of the cost to the Customer of purchasing and installing the ECM.  PSEG Long Island may require invoices from Customer’s contractor to determine the price paid by the contractor (including any discounts or rebates) for the ECMs.  For custom ECMs, PSEG Long Island reserves the right to use the contractor’s reasonable costs in order to determine the correct rebate amount.  </t>
  </si>
  <si>
    <t xml:space="preserve">PSEG Long Island may require copies of the construction specifications, including relevant ECMs, provided to the construction/installation contractors for certain Projects. PSEG Long Island may refuse to pay rebates if the specifications do not adequately provide for installation of the ECMs consistent with good engineering and energy-efficient design practices.  Customer will, upon request by PSEG Long Island, provide a copy of the as-built drawings and equipment submittals for the facility.  </t>
  </si>
  <si>
    <t>Title to all of the equipment purchased under this agreement shall rest with the Customer.</t>
  </si>
  <si>
    <t>9. Installation Service Costs Recognized</t>
  </si>
  <si>
    <t>PSEG Long Island will recognize installation costs only to the extent that they are determined by PSEG Long Island to be reasonable and actually incurred by the Customer.</t>
  </si>
  <si>
    <t>10. Contractor Shared Savings Arrangements</t>
  </si>
  <si>
    <t>If Custom ECMs are being installed by Customer’s contractor under a “shared savings” contract or other situation where the customer’s contract is not based upon the price of installed equipment, PSEG Long Island reserves the right to determine the cost of purchasing and installing the ECMs based on the reasonable retail costs in purchasing the equipment and installing the ECMs.</t>
  </si>
  <si>
    <t>11. Date of Rebate Payments</t>
  </si>
  <si>
    <t xml:space="preserve">PSEG Long Island expects to pay the rebate within sixty (60) days after all of the following conditions are met:  (1) construction/renovation of Customer’s facility is completed; (2) Customer has received an occupancy permit; and (3) PSEG Long Island has verified equipment and installation costs and satisfactory installation of the ECMs, all in accordance with the specifications. (4) All documents required by the application have been received by PSEG Long Island. </t>
  </si>
  <si>
    <t>12. Replacement of Burn-Outs</t>
  </si>
  <si>
    <t>Customers who install energy-efficient lighting ECMs are expected to replace any of the energy-efficient lights that burn out with lights of similar or superior energy savings efficiency at the Customer’s expense.</t>
  </si>
  <si>
    <t>13. Monitoring and Evaluation Follow-up Visits</t>
  </si>
  <si>
    <t>PSEG Long Island reserves the right to make a reasonable number of installation follow-up visits to Customer’s Facility during the 24 months following the actual completion date noted on this application.  Such visit(s) are not meant to inconvenience the Customer, PSEG Long Island, and the Customer agrees to provide access within a reasonable timeframe of receiving the request for a follow up visit.</t>
  </si>
  <si>
    <t xml:space="preserve">The purpose of the follow-up visit(s) is to provide PSEG Long Island with an opportunity to review the operation of the ECMs for program evaluation purposes.  </t>
  </si>
  <si>
    <t>14. Limited Scope of Review</t>
  </si>
  <si>
    <t xml:space="preserve">PSEG Long Island is under no obligation to:  (1) make follow-up visits, (2) review the operation of the ECMs, or (3) make any suggestions of any kind to the Customer.  </t>
  </si>
  <si>
    <t>The scope of review by PSEG Long Island of the design and installation of the ECMs is limited solely to determining whether Program conditions have been met.  It does not include any kind of safety review.</t>
  </si>
  <si>
    <t>15. Changes in the Program</t>
  </si>
  <si>
    <t>PSEG Long Island may change the program and the Terms &amp; Conditions at any time without notice.  PSEG Long Island, however, will process pre-approved applications, to completion under the Terms &amp; Conditions in effect at the time of the pre-approval.</t>
  </si>
  <si>
    <t>PSEG Long Island reserves the right, for any reason, to stop pre-approving ECMs at any time without notice.  In particular, PSEG Long Island is not obligated to pre-approve any application for an rebate that may result in PSEG Long Island exceeding its program budget</t>
  </si>
  <si>
    <t>16. Payments Assignable to Contractors</t>
  </si>
  <si>
    <t>The Customer may direct that rebates be paid directly to the Customer’s contractor.  This request must be made expressly in writing.</t>
  </si>
  <si>
    <t>17. Publicity of Customer Participation</t>
  </si>
  <si>
    <t xml:space="preserve">PSEG Long Island may publicize the Customer’s participation in the Program, the results, the amount of rebates paid to the Customer, and any other information which reasonably relates to the Customer’s participation. </t>
  </si>
  <si>
    <t>18. Installation Schedule Requirements</t>
  </si>
  <si>
    <t>Where there is no deadline indicating otherwise on the application, PSEG Long Island may terminate the application and any approved rebate if the Customer is not engaged in installation of the pre-approved ECMs by the end of 180 days from the date PSEG Long Island approves the Customer’s Retrofit application and One year for all Custom applications.</t>
  </si>
  <si>
    <t>19. Limitation of Liability and Indemnification</t>
  </si>
  <si>
    <t>PSEG Long Island’s liability is limited to paying the approved rebates. .  Neither PSEG Long Island,  nor its affiliates, subsidiaries, Manager, employees, consultants, agents and contractors (“PSEG Long Island Parties”) shall be liable to the Customer for any consequential or incidental damages or for any damages in tort (including negligence) caused by any activities associated with this application or  the Program.</t>
  </si>
  <si>
    <t>The Customer shall protect, indemnify, and hold harmless PSEG Long Island, and the PSEG Long Island Parties from and against all liabilities, losses, claims, damages, judgments, penalties, causes of action, costs and expenses (including, without limitation, attorney’s fees and expenses) imposed upon or incurred by or assessed against PSEG Long Island, and the PSEG Long Island Parties resulting from, arising out of, or relating to the Program.</t>
  </si>
  <si>
    <t>20. No Warranties</t>
  </si>
  <si>
    <t xml:space="preserve">PSEG Long Island does not endorse, guarantee, or warrant any particular manufacturer or product, and PSEG Long Island provides no warranties, expressed or implied, for any product or services.   </t>
  </si>
  <si>
    <t>The Customer acknowledges that neither PSEG Long Island nor any of the PSEG Long Island Parties are responsible for assuring that the design, engineering and construction of Customer’s Project or that the installation of the ECMs is proper or complies with any particular laws (including patent laws), codes, or industry standards.  PSEG Long Island does not make any representations of any kind regarding the results to be achieved by the ECMs or the adequacy or safety of such measures.</t>
  </si>
  <si>
    <t>21. Customer Must Pay All Taxes</t>
  </si>
  <si>
    <t xml:space="preserve">The benefits conferred upon the Customer through participation in this program may be taxable by the federal, state, and local government.  The Customer is responsible for declaring any benefits and paying any associated  taxes.   </t>
  </si>
  <si>
    <t>22. Pre-Approval Letter</t>
  </si>
  <si>
    <t>After an application is approved by PSEG Long Island’s authorized executive, the Customer will receive written notification of the pre-approved rebate amount and the date that the ECMs must be fully installed to qualify for rebate payments.  Any ECMs installed prior to the issuance of PSEG Long Island’s written authorization will be deemed as an unauthorized installation and PSEG Long Island will have no obligation to pay rebates for those ECMs.</t>
  </si>
  <si>
    <t>23. Vendor Selection</t>
  </si>
  <si>
    <t>It is the Customer’s responsibility to select a vendor to perform the work indicated on the Customer’s Application.</t>
  </si>
  <si>
    <t>24. Removal of Equipment</t>
  </si>
  <si>
    <t>The Customer agrees, as a condition of participation in the Program, to remove and dispose of all equipment being replaced by the ECMs and further agrees to carry out such removal and disposal in accordance with all laws, rules, and regulations.  The Customer agrees not to reinstall any of this equipment in the Service Area of PSEG Long Island.</t>
  </si>
  <si>
    <t>25. Miscellaneous</t>
  </si>
  <si>
    <t xml:space="preserve">These Terms and Conditions and program requirements outline the conditions under which PSEG Long Island will pay rebates.  These Terms and Conditions are subject to change at PSEG Long Island’s discretion. </t>
  </si>
  <si>
    <t xml:space="preserve">If any provision of the Terms and Conditions is deemed invalid by any court or administrative body having jurisdiction, such ruling shall not invalidate any other provision, and the remaining Terms and Conditions shall remain in full force and effect in accordance with their terms.  </t>
  </si>
  <si>
    <t>The Customer’s acceptance of final payment releases PSEG Long Island from all claims and liabilities to the Customer, and its representatives or assigns.</t>
  </si>
  <si>
    <t>T5</t>
  </si>
  <si>
    <t>MH</t>
  </si>
  <si>
    <t>HPS</t>
  </si>
  <si>
    <t>DLC Rating</t>
  </si>
  <si>
    <t>Standard</t>
  </si>
  <si>
    <t>Premium</t>
  </si>
  <si>
    <t>Rebate Lookup</t>
  </si>
  <si>
    <t>Existing</t>
  </si>
  <si>
    <t>Watts Saved per unit</t>
  </si>
  <si>
    <t>Gross kW per unit</t>
  </si>
  <si>
    <t>kWh per unit</t>
  </si>
  <si>
    <t>Rebate per unit</t>
  </si>
  <si>
    <t>Halogen</t>
  </si>
  <si>
    <t xml:space="preserve">Measure Code Adjustment Factors </t>
  </si>
  <si>
    <t>kW Cooling Bonus</t>
  </si>
  <si>
    <t>kWh Cooling Bonus</t>
  </si>
  <si>
    <t>Line Loss kW Summer</t>
  </si>
  <si>
    <t>Line Loss Energy</t>
  </si>
  <si>
    <t>Biax</t>
  </si>
  <si>
    <t>New Install</t>
  </si>
  <si>
    <t>Measure Description</t>
  </si>
  <si>
    <t>kW Saved</t>
  </si>
  <si>
    <t xml:space="preserve">Rate Code:
</t>
  </si>
  <si>
    <t>Cost $</t>
  </si>
  <si>
    <t>Calculated Rebate</t>
  </si>
  <si>
    <t>Project Cost</t>
  </si>
  <si>
    <t>Adjusted Rebate</t>
  </si>
  <si>
    <t>Project Type:</t>
  </si>
  <si>
    <t>Address:</t>
  </si>
  <si>
    <t>DLC Product Code</t>
  </si>
  <si>
    <r>
      <rPr>
        <sz val="11"/>
        <rFont val="Arial Narrow"/>
        <family val="2"/>
      </rPr>
      <t xml:space="preserve">Certification Statement:  </t>
    </r>
    <r>
      <rPr>
        <sz val="8"/>
        <rFont val="Arial Narrow"/>
        <family val="2"/>
      </rPr>
      <t xml:space="preserve">
Customer has read, understands and agrees to be bound by the Terms and Conditions referenced herein, and agrees to abide by them.  By participating in this program, Customer agrees on behalf of itself and any successor in interest or assignee that PSEG Long Island obtains and/or retains ownership of all rights to existing and future emission credits, renewable energy rights to existing and future emissions credits, renewable energy green tags, tradable renewable certificates and/or any and all other environmental benefits associated with the installation of the ECMs. Customer certifies that the information provided in the herein is true and accurate.  Customer further certifies that the energy saving products described herein have or will be installed in the facility indicated above and will not be resold.  As specified herein, Customer agrees to permit PSEG Long Island to: (1) verify the purchase invoices and product installations and (2) upon request, install and remove load-monitoring equipment at the facility.  Customer acknowledges that the rights and obligations in this application shall be binding upon assignees, successors and future owners of the facility.  Customer agrees to include restrictions contained in this agreement in any leases, sales, contracts, or other similar documents relating to the use and ownership of the facility.  Customer acknowledge that, consistent with PSEG Long Island’s Efficiency Long Island program policies and procedures, PSEG Long Island may pro-rate a rebate or incentive (the “Rebate”) if the Customer purchases less than its full electric requirements from PSEG Long Island.  Customer further acknowledges that PSEG Long Island may require the Customer to repay all or a portion of the Rebate received if, within five (5) years of receipt of the Rebate, the Customer ceases purchasing its full electric requirements from PSEG Long Island or increases its use of electric power from non-PSEG Long Island sources at the facility, other than through the Long Island Choice Program.
</t>
    </r>
  </si>
  <si>
    <t>Select check box to indicate that the product is listed with the proper rating agency at the time of application submission.</t>
  </si>
  <si>
    <t xml:space="preserve">Units must be installed per rated condition or IESNA best practices. Products qualifying in more than one category will be rebated at the lesser rebate amount. </t>
  </si>
  <si>
    <t>I have read and understand the terms and conditions detailed above:</t>
  </si>
  <si>
    <t>(initials)</t>
  </si>
  <si>
    <t>New Construction</t>
  </si>
  <si>
    <t>$/kWh</t>
  </si>
  <si>
    <t>The pre-approval is based on installation of the following:</t>
  </si>
  <si>
    <r>
      <t xml:space="preserve">Subject: </t>
    </r>
    <r>
      <rPr>
        <i/>
        <sz val="12"/>
        <rFont val="Arial"/>
        <family val="2"/>
      </rPr>
      <t/>
    </r>
  </si>
  <si>
    <t>Total Rebate</t>
  </si>
  <si>
    <t>Once your project is complete, please email all post installation (close out) Required Documents* to cepli@pseg.com</t>
  </si>
  <si>
    <t>.</t>
  </si>
  <si>
    <t>The project has been pre-approved for a rebate of</t>
  </si>
  <si>
    <t>Quantity</t>
  </si>
  <si>
    <t>Model Number</t>
  </si>
  <si>
    <t>This pre-approval is valid for</t>
  </si>
  <si>
    <t>Project ID:</t>
  </si>
  <si>
    <t>We are here to help you. Feel free to contact me with any questions or concerns.</t>
  </si>
  <si>
    <t>Thank you,</t>
  </si>
  <si>
    <t>PSEG Long Island’s Efficiency Team</t>
  </si>
  <si>
    <t>*Refer to rebate application for a list of Required Documents</t>
  </si>
  <si>
    <t>days from today,</t>
  </si>
  <si>
    <t xml:space="preserve">Project ID : </t>
  </si>
  <si>
    <t>Organization Type:</t>
  </si>
  <si>
    <r>
      <t xml:space="preserve">Building Size </t>
    </r>
    <r>
      <rPr>
        <b/>
        <sz val="8"/>
        <color indexed="8"/>
        <rFont val="Arial Narrow"/>
        <family val="2"/>
      </rPr>
      <t>(ft</t>
    </r>
    <r>
      <rPr>
        <b/>
        <vertAlign val="superscript"/>
        <sz val="8"/>
        <color indexed="8"/>
        <rFont val="Arial Narrow"/>
        <family val="2"/>
      </rPr>
      <t>2</t>
    </r>
    <r>
      <rPr>
        <b/>
        <sz val="8"/>
        <color indexed="8"/>
        <rFont val="Arial Narrow"/>
        <family val="2"/>
      </rPr>
      <t>)</t>
    </r>
    <r>
      <rPr>
        <b/>
        <sz val="11"/>
        <color indexed="8"/>
        <rFont val="Arial Narrow"/>
        <family val="2"/>
      </rPr>
      <t>:</t>
    </r>
  </si>
  <si>
    <t>Exterior Lighting</t>
  </si>
  <si>
    <t>draft 1.0</t>
  </si>
  <si>
    <t>4.18.18</t>
  </si>
  <si>
    <t>initial worksheet development using FT 2018 1.0</t>
  </si>
  <si>
    <t>JR</t>
  </si>
  <si>
    <t>Other</t>
  </si>
  <si>
    <t>X900</t>
  </si>
  <si>
    <t>X900-P</t>
  </si>
  <si>
    <t>X910</t>
  </si>
  <si>
    <t>X910-P</t>
  </si>
  <si>
    <t>X920</t>
  </si>
  <si>
    <t>X920-P</t>
  </si>
  <si>
    <t>X921</t>
  </si>
  <si>
    <t>X921-P</t>
  </si>
  <si>
    <t>X930</t>
  </si>
  <si>
    <t>X930-P</t>
  </si>
  <si>
    <t>X922</t>
  </si>
  <si>
    <t>X923</t>
  </si>
  <si>
    <t>X924</t>
  </si>
  <si>
    <t>X924-P</t>
  </si>
  <si>
    <t>X925</t>
  </si>
  <si>
    <t>X925-P</t>
  </si>
  <si>
    <t>X931</t>
  </si>
  <si>
    <t>X931-P</t>
  </si>
  <si>
    <t>X932</t>
  </si>
  <si>
    <t>X933</t>
  </si>
  <si>
    <t>X934</t>
  </si>
  <si>
    <t>X934-P</t>
  </si>
  <si>
    <t>X935</t>
  </si>
  <si>
    <t>X935-P</t>
  </si>
  <si>
    <t>X901</t>
  </si>
  <si>
    <t>X901-P</t>
  </si>
  <si>
    <t>X911</t>
  </si>
  <si>
    <t>X911-P</t>
  </si>
  <si>
    <t>X912</t>
  </si>
  <si>
    <t>X913</t>
  </si>
  <si>
    <t>X914</t>
  </si>
  <si>
    <t>X914-P</t>
  </si>
  <si>
    <t>X915</t>
  </si>
  <si>
    <t>X915-P</t>
  </si>
  <si>
    <t xml:space="preserve">       Outdoor Lighting Guidelines</t>
  </si>
  <si>
    <t>Rebate Guidelines</t>
  </si>
  <si>
    <t>*</t>
  </si>
  <si>
    <t>Pre-approval is required.</t>
  </si>
  <si>
    <t>All projects are subject to Post-inspection.</t>
  </si>
  <si>
    <t xml:space="preserve">All measures must carry the appropriate designated Underwriters Laboratory (UL) or Electrical Testing Laboratory (ETL) label.
</t>
  </si>
  <si>
    <t xml:space="preserve">All installations must be installed in accordance with all applicable local, state and national codes and ordinances.
</t>
  </si>
  <si>
    <t>All eligibility requirements and deadlines apply.  See the Eligibility Table tab for a comprehensive list of these requirements.</t>
  </si>
  <si>
    <t>Total rebates will be capped at 70% of total project cost.</t>
  </si>
  <si>
    <r>
      <t xml:space="preserve">If  submitting electronically, applicant must either submit an e-mail in lieu of signature or provide a hard copy with signature </t>
    </r>
    <r>
      <rPr>
        <sz val="10"/>
        <rFont val="Arial Narrow"/>
        <family val="2"/>
      </rPr>
      <t>(</t>
    </r>
    <r>
      <rPr>
        <sz val="11"/>
        <rFont val="Arial Narrow"/>
        <family val="2"/>
      </rPr>
      <t>fax, pdf, printed original, etc.).</t>
    </r>
  </si>
  <si>
    <t>Program Requirements/Steps to Participate</t>
  </si>
  <si>
    <t>Before you purchase and install equipment, send the following to PSEG Long Island to receive your Pre-Approval Letter:</t>
  </si>
  <si>
    <r>
      <t xml:space="preserve">Completed Customer Information section of application and data collection form.  </t>
    </r>
    <r>
      <rPr>
        <sz val="11"/>
        <color indexed="8"/>
        <rFont val="Arial Narrow"/>
        <family val="2"/>
      </rPr>
      <t>(Incomplete applications will not be accepted.)</t>
    </r>
  </si>
  <si>
    <t xml:space="preserve">For Electronic Submissions e-mail documents to:  </t>
  </si>
  <si>
    <t>CEPLI@pseg.com</t>
  </si>
  <si>
    <t>Each required document must be a separate file (no zipped files)</t>
  </si>
  <si>
    <t>Hard copy submissions will not be accepted.</t>
  </si>
  <si>
    <r>
      <rPr>
        <b/>
        <sz val="11"/>
        <color indexed="8"/>
        <rFont val="Arial Narrow"/>
        <family val="2"/>
      </rPr>
      <t>AFTER you receive your Pre-Approval Letter</t>
    </r>
    <r>
      <rPr>
        <sz val="11"/>
        <color indexed="8"/>
        <rFont val="Arial Narrow"/>
        <family val="2"/>
      </rPr>
      <t xml:space="preserve">, complete the project. </t>
    </r>
  </si>
  <si>
    <t>Once Project is Complete:</t>
  </si>
  <si>
    <t xml:space="preserve">A PSEG Long Island representative will contact you to schedule a post-inspection. </t>
  </si>
  <si>
    <t>After verification that all necessary requirements have been met, a PSEG Long Island representative will authorize payment and either mail a check to the applicant/assignee or apply a bill credit to the applicant’s account.</t>
  </si>
  <si>
    <t>I have read and understand the Guidelines listed above.</t>
  </si>
  <si>
    <t>DLC STAR Code</t>
  </si>
  <si>
    <t>Pre-Approved (Outdoor Lighting)</t>
  </si>
  <si>
    <t>Outdoor Lighting</t>
  </si>
  <si>
    <t>4.30.2018</t>
  </si>
  <si>
    <t>Updated language in opening paragraph on application to reflect outdoor lighting</t>
  </si>
  <si>
    <t>ED</t>
  </si>
  <si>
    <t>Draft 1.3</t>
  </si>
  <si>
    <t>Updated workbook/vba password to meet 12 character requirement</t>
  </si>
  <si>
    <t>Contractor Information</t>
  </si>
  <si>
    <t>Updated eligibility requirements on application</t>
  </si>
  <si>
    <t>Removed Pre-approval Checkbox from Application</t>
  </si>
  <si>
    <t>Tax ID:</t>
  </si>
  <si>
    <t>Project Name (DBA):</t>
  </si>
  <si>
    <t>Updated Pre-Approval Letter to include "Account Name" and changed "Project Name" to "Project Name (DBA)"</t>
  </si>
  <si>
    <t>Updated Formula on Calculations Tab to Include L2:L159. It was stopping at L143</t>
  </si>
  <si>
    <t>Total Estimated Rebate Amount</t>
  </si>
  <si>
    <t>Addedd "Estimated Total Rebate" field to application tab; linked to total rebate cell L159 on the Calculations tab</t>
  </si>
  <si>
    <t>Addedd "Inspection Type" field and checkboxes for "Pre-Inspection" and "Post-Inspection"</t>
  </si>
  <si>
    <t>Updated formula in Column AJ on Prop 0 to reflect Admin Column C instead of Admin Column D (Column D does not have data in the cells)</t>
  </si>
  <si>
    <t>Updated "Total Rebate" formula on Pre-Approval Letter to =L159</t>
  </si>
  <si>
    <t>Removed "Installation Completion Date" from Application and replaced with "Tax ID"</t>
  </si>
  <si>
    <t>5.01.2018</t>
  </si>
  <si>
    <t>Inspection Form- Updated Formula from $H$13:$H$45/$G$13:$G$45 to $H$13:$H$52/$G$13:$G$52 to include all data in this range on the References Tab</t>
  </si>
  <si>
    <t>Draft 1.4</t>
  </si>
  <si>
    <t>Inspection Form - Decorative Retrofit Kits were not populating in the inspection results. Addedd formulas to populate those line items(Followed other formulas in the sheet for accuracy)</t>
  </si>
  <si>
    <t>Inspection Form - Updated Code for "Update" Button :  " ActSheet.Range("B16:J200")" - the code originally stopped at 156 and did not include Decoractive Retrofit kits</t>
  </si>
  <si>
    <t>Pre-Approval Letter - dragged down formula in model number column to include decorative fixtures</t>
  </si>
  <si>
    <t>Draft 1.5</t>
  </si>
  <si>
    <t>5.02.2018</t>
  </si>
  <si>
    <t>Eligibility Requirements</t>
  </si>
  <si>
    <t>The table below contains eligibility requirements and expected rebate values.  Actual rebates may vary based on other program requirements as outlined below.</t>
  </si>
  <si>
    <t>All new lighting fixtures, retrofit kits and components must carry the appropriate designated Underwriters Laboratory (UL) or Electrical Testing Laboratory (ETL) label.</t>
  </si>
  <si>
    <t>All installations shall be designed and installed in accordance with best practices such as the Illuminating Engineering Society of North America (IESNA) Lighting Handbook</t>
  </si>
  <si>
    <t>All installations must be installed in accordance with all applicable local, state and national codes and ordinances.</t>
  </si>
  <si>
    <t>Projects must be completed within 180 days of pre-approval.</t>
  </si>
  <si>
    <r>
      <t>Measure Code</t>
    </r>
    <r>
      <rPr>
        <b/>
        <i/>
        <sz val="10"/>
        <rFont val="Arial"/>
        <family val="2"/>
      </rPr>
      <t/>
    </r>
  </si>
  <si>
    <t>Rebate 
per unit</t>
  </si>
  <si>
    <t>Eligibility Criteria</t>
  </si>
  <si>
    <t>Sample Photo</t>
  </si>
  <si>
    <t>Architectural Flood and Spot Fixtures - Low, Mid Light Output 
(DLC Standard, 250 to 10,000 lumens)</t>
  </si>
  <si>
    <t>Architectural Flood and Spot Fixtures - Low, Mid Light Output 
(DLC Premium, 250 to 10,000 lumens)</t>
  </si>
  <si>
    <r>
      <t>* Eligible fixtures must be DesignLights Consortium® Standard qualified,
 "</t>
    </r>
    <r>
      <rPr>
        <u/>
        <sz val="10"/>
        <color indexed="8"/>
        <rFont val="Arial Narrow"/>
        <family val="2"/>
      </rPr>
      <t>Architectural Flood and Spot Luminaire</t>
    </r>
    <r>
      <rPr>
        <sz val="10"/>
        <color indexed="8"/>
        <rFont val="Arial Narrow"/>
        <family val="2"/>
      </rPr>
      <t>" (www.designlights.org)</t>
    </r>
  </si>
  <si>
    <r>
      <t>* Eligible fixtures must be DesignLights Consortium® Premium qualified,
 "</t>
    </r>
    <r>
      <rPr>
        <u/>
        <sz val="10"/>
        <color indexed="8"/>
        <rFont val="Arial Narrow"/>
        <family val="2"/>
      </rPr>
      <t>Architectural Flood and Spot Luminaire</t>
    </r>
    <r>
      <rPr>
        <sz val="10"/>
        <color indexed="8"/>
        <rFont val="Arial Narrow"/>
        <family val="2"/>
      </rPr>
      <t>" (www.designlights.org)</t>
    </r>
  </si>
  <si>
    <r>
      <t>* Eligible fixtures must be DesignLights Consortium® Standard qualified,
 "</t>
    </r>
    <r>
      <rPr>
        <u/>
        <sz val="10"/>
        <color indexed="8"/>
        <rFont val="Arial Narrow"/>
        <family val="2"/>
      </rPr>
      <t>Outdoor Pole/Arm-Mounted Area and Roadway Luminaire</t>
    </r>
    <r>
      <rPr>
        <sz val="10"/>
        <color indexed="8"/>
        <rFont val="Arial Narrow"/>
        <family val="2"/>
      </rPr>
      <t>" (www.designlights.org)</t>
    </r>
  </si>
  <si>
    <r>
      <t>* Eligible fixtures must be DesignLights Consortium® Premium qualified,
 "</t>
    </r>
    <r>
      <rPr>
        <u/>
        <sz val="10"/>
        <color indexed="8"/>
        <rFont val="Arial Narrow"/>
        <family val="2"/>
      </rPr>
      <t>Outdoor Pole/Arm-Mounted Area and Roadway Luminaire</t>
    </r>
    <r>
      <rPr>
        <sz val="10"/>
        <color indexed="8"/>
        <rFont val="Arial Narrow"/>
        <family val="2"/>
      </rPr>
      <t>" (www.designlights.org)</t>
    </r>
  </si>
  <si>
    <r>
      <t>* Eligible lamps must be DesignLights Consortium®  qualified,
 "</t>
    </r>
    <r>
      <rPr>
        <u/>
        <sz val="10"/>
        <color indexed="8"/>
        <rFont val="Arial Narrow"/>
        <family val="2"/>
      </rPr>
      <t>Replacement Lamps for Outdoor Pole/Arm-Mounted Area and Roadway 
  Luminaires (UL Type B or UL Type C)</t>
    </r>
    <r>
      <rPr>
        <sz val="10"/>
        <color indexed="8"/>
        <rFont val="Arial Narrow"/>
        <family val="2"/>
      </rPr>
      <t>" (www.designlights.org)</t>
    </r>
  </si>
  <si>
    <t>Area Lighting Retrofit Kits - Low, Mid Light Output 
(DLC Standard, 250 to 10,000 lumens)</t>
  </si>
  <si>
    <t>Area Lighting Retrofit Kits - Low, Mid Light Output 
(DLC Premium, 250 to 10,000 lumens</t>
  </si>
  <si>
    <t>Area Lighting Retrofit Kits - High, Very High Light Output 
(DLC Standard,10,000 to &gt; 30,000 lumens)</t>
  </si>
  <si>
    <t>Area Lighting Retrofit Kits - High, Very High Light Output 
(DLC Premium10,000 to &gt; 30,000 lumens)</t>
  </si>
  <si>
    <t>Wall Mounted Full-Cutoff, Fixtures - Low, Mid Light Output 
(DLC Standard, 250 to 10,000 lumens)</t>
  </si>
  <si>
    <t>Wall Mounted Full-Cutoff, Fixtures - Low, Mid Light Output 
(DLC Premium, 250 to 10,000 lumens)</t>
  </si>
  <si>
    <t>Wall Mounted Full-Cutoff, Fixtures - High, Very High Light Output (DLC Standard 10,000 to &gt; 30,000 lumens)</t>
  </si>
  <si>
    <t>Wall Mounted Full-Cutoff, Fixtures - High, Very High Light Output (DLC Premium 10,000 to &gt; 30,000 lumens)</t>
  </si>
  <si>
    <t>Area Lighting Replacement Lamps, Types B&amp;C - Low, Mid Light Output
( 250 to 10,000 lumens)</t>
  </si>
  <si>
    <t>Area Lighting Replacement Lamps, Types B&amp;C - High, Very High Light Output
(10,000 to &gt; 30,000 lumens)</t>
  </si>
  <si>
    <t>Wall Mounted Full-Cutoff, Replacement Lamps - High, Very High Light Output
(10,000 to &gt; 30,000 lumens)</t>
  </si>
  <si>
    <t>Wall Mounted Full-Cutoff, Replacement Lamps - Low, Mid Light Output
(250 to 10,000 lumens)</t>
  </si>
  <si>
    <t>Wall Mounted Full-Cutoff, Retrofit Kits - High, Very High Light Output 
(DLC Standard,10,000 to &gt; 30,000 lumens)</t>
  </si>
  <si>
    <t>Wall Mounted Full-Cutoff, Retrofit Kits - High, Very High Light Output 
(DLC Premium 10,000 to &gt; 30,000 lumens)</t>
  </si>
  <si>
    <t>Wall Mounted Full-Cutoff, Retrofit Kits - Low, Mid Light Output 
(DLC Standard, 250 to 10,000 lumens)</t>
  </si>
  <si>
    <t>Wall Mounted Full-Cutoff, Retrofit Kits - Low, Mid Light Output 
(DLC Premium 250 to 10,000 lumens)</t>
  </si>
  <si>
    <r>
      <rPr>
        <sz val="10"/>
        <color indexed="8"/>
        <rFont val="Arial Narrow"/>
        <family val="2"/>
      </rPr>
      <t>* Eligible Kits must be DesignLights Consortium® Premium qualified,</t>
    </r>
    <r>
      <rPr>
        <u/>
        <sz val="10"/>
        <color indexed="8"/>
        <rFont val="Arial Narrow"/>
        <family val="2"/>
      </rPr>
      <t xml:space="preserve">
 "Retrofit Kits for Outdoor Full-Cutoff Wall-Mounted Area Luminaires"</t>
    </r>
    <r>
      <rPr>
        <sz val="10"/>
        <color indexed="8"/>
        <rFont val="Arial Narrow"/>
        <family val="2"/>
      </rPr>
      <t xml:space="preserve"> (www.designlights.org)</t>
    </r>
  </si>
  <si>
    <r>
      <rPr>
        <sz val="10"/>
        <color indexed="8"/>
        <rFont val="Arial Narrow"/>
        <family val="2"/>
      </rPr>
      <t>* Eligible Kits must be DesignLights Consortium® Standard qualified,</t>
    </r>
    <r>
      <rPr>
        <u/>
        <sz val="10"/>
        <color indexed="8"/>
        <rFont val="Arial Narrow"/>
        <family val="2"/>
      </rPr>
      <t xml:space="preserve">
 "Retrofit Kits for Outdoor Full-Cutoff Wall-Mounted Area Luminaires"</t>
    </r>
    <r>
      <rPr>
        <sz val="10"/>
        <color indexed="8"/>
        <rFont val="Arial Narrow"/>
        <family val="2"/>
      </rPr>
      <t xml:space="preserve"> (www.designlights.org)</t>
    </r>
  </si>
  <si>
    <r>
      <t>* Eligible kits must be DesignLights Consortium® Standard qualified,</t>
    </r>
    <r>
      <rPr>
        <u/>
        <sz val="10"/>
        <color indexed="8"/>
        <rFont val="Arial Narrow"/>
        <family val="2"/>
      </rPr>
      <t xml:space="preserve">
"Retrofit Kits for Outdoor Pole/Arm-Mounted Area and Roadway Luminaires" </t>
    </r>
    <r>
      <rPr>
        <sz val="10"/>
        <color indexed="8"/>
        <rFont val="Arial Narrow"/>
        <family val="2"/>
      </rPr>
      <t>(www.designlights.org)</t>
    </r>
  </si>
  <si>
    <r>
      <t>* Eligible kits must be DesignLights Consortium® Premium qualified,</t>
    </r>
    <r>
      <rPr>
        <u/>
        <sz val="10"/>
        <color indexed="8"/>
        <rFont val="Arial Narrow"/>
        <family val="2"/>
      </rPr>
      <t xml:space="preserve">
"Retrofit Kits for Outdoor Pole/Arm-Mounted Area and Roadway Luminaires" </t>
    </r>
    <r>
      <rPr>
        <sz val="10"/>
        <color indexed="8"/>
        <rFont val="Arial Narrow"/>
        <family val="2"/>
      </rPr>
      <t>(www.designlights.org)</t>
    </r>
  </si>
  <si>
    <r>
      <rPr>
        <sz val="10"/>
        <color indexed="8"/>
        <rFont val="Arial Narrow"/>
        <family val="2"/>
      </rPr>
      <t>* Eligible fixtures must be DesignLights Consortium® Standard qualified,</t>
    </r>
    <r>
      <rPr>
        <u/>
        <sz val="10"/>
        <color indexed="8"/>
        <rFont val="Arial Narrow"/>
        <family val="2"/>
      </rPr>
      <t xml:space="preserve">
 "Outdoor Full-Cutoff Wall-Mounted Area Luminaires"</t>
    </r>
    <r>
      <rPr>
        <sz val="10"/>
        <color indexed="8"/>
        <rFont val="Arial Narrow"/>
        <family val="2"/>
      </rPr>
      <t xml:space="preserve"> (www.designlights.org)</t>
    </r>
  </si>
  <si>
    <r>
      <rPr>
        <sz val="10"/>
        <color indexed="8"/>
        <rFont val="Arial Narrow"/>
        <family val="2"/>
      </rPr>
      <t>* Eligible fixtures must be DesignLights Consortium® Premium qualified,</t>
    </r>
    <r>
      <rPr>
        <u/>
        <sz val="10"/>
        <color indexed="8"/>
        <rFont val="Arial Narrow"/>
        <family val="2"/>
      </rPr>
      <t xml:space="preserve">
 "Outdoor Full-Cutoff Wall-Mounted Area Luminaires"</t>
    </r>
    <r>
      <rPr>
        <sz val="10"/>
        <color indexed="8"/>
        <rFont val="Arial Narrow"/>
        <family val="2"/>
      </rPr>
      <t xml:space="preserve"> (www.designlights.org)</t>
    </r>
  </si>
  <si>
    <r>
      <rPr>
        <sz val="10"/>
        <color indexed="8"/>
        <rFont val="Arial Narrow"/>
        <family val="2"/>
      </rPr>
      <t>* Eligible lamps must be DesignLights Consortium®  qualified,</t>
    </r>
    <r>
      <rPr>
        <u/>
        <sz val="10"/>
        <color indexed="8"/>
        <rFont val="Arial Narrow"/>
        <family val="2"/>
      </rPr>
      <t xml:space="preserve">
 "Replacement Lamps for Outdoor Full-Cutoff Wall-Mounted Area Luminaires (UL Type B)" (www.designlights.org)</t>
    </r>
  </si>
  <si>
    <r>
      <t xml:space="preserve">* Eligible fixtures must be DesignLights Consortium® Standard qualified,
</t>
    </r>
    <r>
      <rPr>
        <u/>
        <sz val="10"/>
        <color indexed="8"/>
        <rFont val="Arial Narrow"/>
        <family val="2"/>
      </rPr>
      <t xml:space="preserve"> "Outdoor Pole/Arm-Mounted Decorative Luminaires"</t>
    </r>
    <r>
      <rPr>
        <sz val="10"/>
        <color indexed="8"/>
        <rFont val="Arial Narrow"/>
        <family val="2"/>
      </rPr>
      <t xml:space="preserve"> (designlights.org)</t>
    </r>
  </si>
  <si>
    <r>
      <t xml:space="preserve">* Eligible fixtures must be DesignLights Consortium® Premium qualified,
</t>
    </r>
    <r>
      <rPr>
        <u/>
        <sz val="10"/>
        <color indexed="8"/>
        <rFont val="Arial Narrow"/>
        <family val="2"/>
      </rPr>
      <t xml:space="preserve"> "Outdoor Pole/Arm-Mounted Decorative Luminaires"</t>
    </r>
    <r>
      <rPr>
        <sz val="10"/>
        <color indexed="8"/>
        <rFont val="Arial Narrow"/>
        <family val="2"/>
      </rPr>
      <t xml:space="preserve"> (designlights.org)</t>
    </r>
  </si>
  <si>
    <t>Decorative Fixtures - Low, Mid Light Output
(DLC Premium 250 to 10,000 lumens)</t>
  </si>
  <si>
    <t>Decorative Fixtures - Low, Mid Light Output
(DLC Standard 250 to 10,000 lumens)</t>
  </si>
  <si>
    <t>Decorative Fixtures - High, Very High Light Output 
(DLC Premium 10,000 to &gt; 30,000 lumens)</t>
  </si>
  <si>
    <t>Decorative Fixtures - High, Very High Light Output
(DLC Standard 10,000 to &gt; 30,000 lumens)</t>
  </si>
  <si>
    <r>
      <rPr>
        <u/>
        <sz val="10"/>
        <color indexed="8"/>
        <rFont val="Arial Narrow"/>
        <family val="2"/>
      </rPr>
      <t>* Eligible lamps must be DesignLights Consortium®  qualified,
 "Replacement Lamps for Outdoor Pole/Arm-Mounted Decorative Luminaires (UL Type B &amp; UL Type C)"</t>
    </r>
    <r>
      <rPr>
        <sz val="10"/>
        <color indexed="8"/>
        <rFont val="Arial Narrow"/>
        <family val="2"/>
      </rPr>
      <t xml:space="preserve"> (designlights.org)</t>
    </r>
  </si>
  <si>
    <t>Decorative Replacement Lamps - Low, Mid Light Output
(250 to 10,000 lumens)</t>
  </si>
  <si>
    <t>Decorative Replacement Lamps - High, Very High Light Output
(10,000 to &gt; 30,000 lumens)</t>
  </si>
  <si>
    <r>
      <t xml:space="preserve">* Eligible Kits must be DesignLights Consortium® Standard qualified,
 </t>
    </r>
    <r>
      <rPr>
        <u/>
        <sz val="10"/>
        <color indexed="8"/>
        <rFont val="Arial Narrow"/>
        <family val="2"/>
      </rPr>
      <t>"Retrofit Kits for Outdoor Pole/Arm-Mounted Decorative Luminaires"</t>
    </r>
    <r>
      <rPr>
        <sz val="10"/>
        <color indexed="8"/>
        <rFont val="Arial Narrow"/>
        <family val="2"/>
      </rPr>
      <t xml:space="preserve"> (designlights.org)</t>
    </r>
  </si>
  <si>
    <r>
      <t xml:space="preserve">* Eligible Kits must be DesignLights Consortium® Premium qualified,
 </t>
    </r>
    <r>
      <rPr>
        <u/>
        <sz val="10"/>
        <color indexed="8"/>
        <rFont val="Arial Narrow"/>
        <family val="2"/>
      </rPr>
      <t>"Retrofit Kits for Outdoor Pole/Arm-Mounted Decorative Luminaires"</t>
    </r>
    <r>
      <rPr>
        <sz val="10"/>
        <color indexed="8"/>
        <rFont val="Arial Narrow"/>
        <family val="2"/>
      </rPr>
      <t xml:space="preserve"> (designlights.org)</t>
    </r>
  </si>
  <si>
    <t>Decorative Retrofit Kits - High, Very High Light Output 
(DLC Standard 10,000 to &gt; 30,000 lumens)</t>
  </si>
  <si>
    <t>Decorative Retrofit Kits - High, Very High Light Output 
(DLC Premium 10,000 to &gt; 30,000 lumens)</t>
  </si>
  <si>
    <t>Decorative Retrofit Kits - Low, Mid Light Output 
(DLC Standard 250 to 10,000 lumens)</t>
  </si>
  <si>
    <t>Decorative Retrofit Kits - Low, Mid Light Output 
(DLC Premium 250 to 10,000 lumens)</t>
  </si>
  <si>
    <t>Eligible products must be installed and used in accordance with their rated condition.</t>
  </si>
  <si>
    <t>DesignLights Consortium® Primary Use categories are listed under the Eligibility Criteria. Installed fixtures must be listed under that category to qualify for rebates.</t>
  </si>
  <si>
    <t>Added Eligibility tab</t>
  </si>
  <si>
    <t>KM</t>
  </si>
  <si>
    <t>Draft_1.6</t>
  </si>
  <si>
    <t>5.2.18</t>
  </si>
  <si>
    <t>Pre-Approval Letter-  rown 18 was missing formulas; updated formulas</t>
  </si>
  <si>
    <t>5.3.18</t>
  </si>
  <si>
    <t>Changed Pre-Approval Letter tab to "Very Hidden"</t>
  </si>
  <si>
    <t>Draft_1.7</t>
  </si>
  <si>
    <t>Updated Code on Pre-Approval checkbox on Admin tab to prevent pre-approval letter tab from opening</t>
  </si>
  <si>
    <t>*Please note, Pre-Approval Letter check box is not to be used</t>
  </si>
  <si>
    <t>Added data validation to Qty and Watts on worksheet tab</t>
  </si>
  <si>
    <t>Removed T+Cs and Eligiblity language from application tab and moved to Guidelines tab and Eligiblity tab as appropriate</t>
  </si>
  <si>
    <t>Program may be updated or shut down at anytime without notice; Visit the PSEG Long Island CEP website for the most up to date information.</t>
  </si>
  <si>
    <t>* Facility Manager must be available to conduct pre-inspection walk through with PSEG LI Representative.</t>
  </si>
  <si>
    <t>Pre-inspection is required except for New Construction .</t>
  </si>
  <si>
    <t>LED to LED replacements are not permitted.</t>
  </si>
  <si>
    <t>* Utility owned equipment does not qualify (Rate 780/781/782).</t>
  </si>
  <si>
    <t>Facility must be rate code 280, 281, 285 or equivalent.</t>
  </si>
  <si>
    <t>Submit required documents: Application signed by customer, Assignment letter (if rebate being assigned), W-9 for rebate recipient, Cut sheets for all measures, Proposal (itemized labor and materials).</t>
  </si>
  <si>
    <t xml:space="preserve">If the proposed equipment does not meet the eligibility requirements or is not listed below, the applicant may still may be eligible for a Custom Rebate. 
Contact a PSEG Long Island representative or the PSEG Long Island info line at 1-800-692-2626.						</t>
  </si>
  <si>
    <t xml:space="preserve"> - Rebates are subject to PSEG Long Island cost effectiveness.</t>
  </si>
  <si>
    <t>Building Type :</t>
  </si>
  <si>
    <t>Inspection Type :</t>
  </si>
  <si>
    <t>Inspector Name :</t>
  </si>
  <si>
    <t>Inspector Company Name :</t>
  </si>
  <si>
    <t>Customer Name :</t>
  </si>
  <si>
    <t>Date :</t>
  </si>
  <si>
    <t>Customer Signature :</t>
  </si>
  <si>
    <t>Draft_1.8</t>
  </si>
  <si>
    <t>Removed Pre-approval Checkbox from Admin tab</t>
  </si>
  <si>
    <t>Draft_1.9</t>
  </si>
  <si>
    <t>* Facility Manager must be available to conduct post-inspection walk through with PSEG LI Representative.</t>
  </si>
  <si>
    <r>
      <t xml:space="preserve">Architectural Flood and Spot Fixtures - High Light Output 
(DLC Standard, 10,000 to </t>
    </r>
    <r>
      <rPr>
        <u/>
        <sz val="10"/>
        <color indexed="8"/>
        <rFont val="Arial Narrow"/>
        <family val="2"/>
      </rPr>
      <t>&gt;</t>
    </r>
    <r>
      <rPr>
        <sz val="10"/>
        <color indexed="8"/>
        <rFont val="Arial Narrow"/>
        <family val="2"/>
      </rPr>
      <t xml:space="preserve"> 30,000 lumens)</t>
    </r>
  </si>
  <si>
    <t>Architectural Flood and Spot Fixtures - High Light Output 
(DLC Premium, 10,000 to &gt; 30,000 lumens))</t>
  </si>
  <si>
    <t>5.16.18</t>
  </si>
  <si>
    <t>Increased rebates by ~33% across the board</t>
  </si>
  <si>
    <t>kam</t>
  </si>
  <si>
    <t>Draft_1.10</t>
  </si>
  <si>
    <t>5.21.18</t>
  </si>
  <si>
    <t>5.17.2018</t>
  </si>
  <si>
    <t>Draft_1.11</t>
  </si>
  <si>
    <t xml:space="preserve">Updated effective date to 5/21/2018 </t>
  </si>
  <si>
    <t>Removed Minimum Wattage reduction language from the eligibility tab</t>
  </si>
  <si>
    <t>Current Year and Version # (For Application Version column on Prop 0)</t>
  </si>
  <si>
    <t>Current Effective Date (For Application Version on for Prop0)</t>
  </si>
  <si>
    <t>Updated Formula in Application Version Column in Prop 0 to cells A4 and A5 on Development Tab</t>
  </si>
  <si>
    <t>Added data in cells A4 and A5 on development tab for Application Version column on Prop 0</t>
  </si>
  <si>
    <t>Draft_1.12</t>
  </si>
  <si>
    <t>Where eligible products are required to be listed with an approved rating agency (i.e. CEE or other approved equivalent), products must be installed and used in accordance with the rating condition for which it was approved at the time such approval was given.</t>
  </si>
  <si>
    <t xml:space="preserve">Note:  For products listed by DesignLights Consortium, the Product ID is listed as a "DLC Product Code" and can be found on their website under "View Details" or as "Product ID" in Excel format. </t>
  </si>
  <si>
    <t>Draft_1.13</t>
  </si>
  <si>
    <t>Updated to draft version_1.13</t>
  </si>
  <si>
    <t>Removed ENERGY STAR references from worksheet and guidelines tabs</t>
  </si>
  <si>
    <t>Updated rebate value on references tab to reflect 170.00 instead of 160.00 for Measure code X915 and X915-P</t>
  </si>
  <si>
    <t>Locked worksheet tabs and prepped worksheet for launch</t>
  </si>
  <si>
    <t>Updated version to 1.0 and effective date to 5/21/18</t>
  </si>
  <si>
    <t>V1.0</t>
  </si>
  <si>
    <t>The Commercial Efficiency Program offers rebates to commercial, industrial, educational, municipal, or multi-family building customers who install qualifying energy efficient equipment. This application is to be used for Outdoor Lighting rebates for Rate 280, 281, 285 accounts. Rebates require pre-approval.</t>
  </si>
  <si>
    <t>Emmision Factor</t>
  </si>
  <si>
    <t>(lb CO2 / Unit)</t>
  </si>
  <si>
    <t>kWh to MMBTU</t>
  </si>
  <si>
    <t>conversion factor</t>
  </si>
  <si>
    <t>Updated program year and version number</t>
  </si>
  <si>
    <t>Updated Energy and Demand Line losses for 2019</t>
  </si>
  <si>
    <t>Added CO2 and MMBTU savings to proposed0 tab</t>
  </si>
  <si>
    <t>draft_1.0</t>
  </si>
  <si>
    <t>12.11.18</t>
  </si>
  <si>
    <t>Do not use this application for Comprehensive Performance Lighting or Fast Track. For Comprehensive Performance Lighting and Fast Track rebates please visit:</t>
  </si>
  <si>
    <t>Guidelines Tab: Updated eligibility dates, PSEG links, and naming convention</t>
  </si>
  <si>
    <t>Draft_1.1</t>
  </si>
  <si>
    <t>Eligible equipment may be updated or modified regularly.  For the most recent applications and worksheets please visit:</t>
  </si>
  <si>
    <t>Only applications and worksheets in effect at the time of submittal will be accepted. For the most recent applications and worksheets please visit:</t>
  </si>
  <si>
    <t xml:space="preserve">LED Architectural Flood and Spot Fixtures - Low, Mid </t>
  </si>
  <si>
    <t>LED Architectural Flood and Spot Fixtures - High</t>
  </si>
  <si>
    <t xml:space="preserve">LED Architectural Flood and Spot Fixtures - High </t>
  </si>
  <si>
    <t>LED Area Lighting Replacement Lamps, Types B&amp;C - Low, Mid</t>
  </si>
  <si>
    <t xml:space="preserve">LED Area Lighting Replacement Lamps, Types B&amp;C - High, Very High </t>
  </si>
  <si>
    <t xml:space="preserve">LED Area Lighting Retrofit Kits - Low, Mid </t>
  </si>
  <si>
    <t>LED Area Lighting Retrofit Kits - High, Very High</t>
  </si>
  <si>
    <t xml:space="preserve">LED Area Lighting Retrofit Kits - High, Very High </t>
  </si>
  <si>
    <t xml:space="preserve">LED Wall Mounted Full-Cutoff, Fixtures - Low, Mid </t>
  </si>
  <si>
    <t>LED Wall Mounted Full-Cutoff, Fixtures - High, Very High</t>
  </si>
  <si>
    <t xml:space="preserve">LED Wall Mounted Full-Cutoff, Replacement Lamps - Low, Mid </t>
  </si>
  <si>
    <t xml:space="preserve">LED Wall Mounted Full-Cutoff, Replacement Lamps - High, Very High </t>
  </si>
  <si>
    <t xml:space="preserve">LED Wall Mounted Full-Cutoff, Retrofit Kits - Low, Mid </t>
  </si>
  <si>
    <t>LED Wall Mounted Full-Cutoff, Retrofit Kits - High, Very High</t>
  </si>
  <si>
    <t>LED Decorative Fixtures - Low, Mid</t>
  </si>
  <si>
    <t xml:space="preserve">LED Decorative Fixtures - High, Very High </t>
  </si>
  <si>
    <t>LED Decorative Fixtures - High, Very High</t>
  </si>
  <si>
    <t xml:space="preserve">LED Decorative Replacement Lamps - Low, Mid </t>
  </si>
  <si>
    <t>LED Decorative Replacement Lamps - High, Very High</t>
  </si>
  <si>
    <t xml:space="preserve">LED Decorative Retrofit Kits - Low, Mid </t>
  </si>
  <si>
    <t>LED Decorative Retrofit Kits - Low, Mid</t>
  </si>
  <si>
    <t xml:space="preserve">LED Decorative Retrofit Kits - High, Very High </t>
  </si>
  <si>
    <t>12.20.18</t>
  </si>
  <si>
    <t>References Tab: Added "LED" to measure names in Column H so LED will appear in measure name on Worksheet</t>
  </si>
  <si>
    <t>Draft_1.3</t>
  </si>
  <si>
    <t>12.21.18</t>
  </si>
  <si>
    <t>Updated to version 1.0 per client approval</t>
  </si>
  <si>
    <t>Version_1.0</t>
  </si>
  <si>
    <t>*Disclaimer: Terms and conditions are subject to change without notice, including early termination of this promotion. No Additional fees apply. The rebate may be issued in the form of a check. PSEG Long Island administers the rebate program on behalf of the Long Island Power Authority, the rebate program sponsor. Please visit https://www.psegliny.com/efficiency</t>
  </si>
  <si>
    <t>Added 3 columns to proposed0 tab for In service Rate, Utility Gross kW and Utility Gross kWh</t>
  </si>
  <si>
    <t xml:space="preserve">Extended decimal places for all kW and kWh fields to 7 and 5 places, respectively. </t>
  </si>
  <si>
    <t>Updated Workbook name macro to account for new columns</t>
  </si>
  <si>
    <t>2.22.19</t>
  </si>
  <si>
    <t>Worksheet - Locked cells under all customer inputs</t>
  </si>
  <si>
    <t>Version_2.1</t>
  </si>
  <si>
    <t>Prop 0: Updated all savings fields to reflect "Number" format</t>
  </si>
  <si>
    <t>ed</t>
  </si>
  <si>
    <t>By providing a telephone number you are giving consent to be contacted at that number about matters that are closely related to the utility service.</t>
  </si>
  <si>
    <t>Locked and hid all cells not requiring data input</t>
  </si>
  <si>
    <t>Updated Terms and Conditions with legal language pertaining to phone numbers</t>
  </si>
  <si>
    <t>Updated PSEGLI logo</t>
  </si>
  <si>
    <t xml:space="preserve">Resized photos of eligible measures on Eligibility Table. </t>
  </si>
  <si>
    <t>3.18.19</t>
  </si>
  <si>
    <t>MT</t>
  </si>
  <si>
    <t>Version_2.2</t>
  </si>
  <si>
    <t>3.29.19</t>
  </si>
  <si>
    <t>Version 2.0 approved by client and ready for release</t>
  </si>
  <si>
    <t>11.05.19</t>
  </si>
  <si>
    <t>Version1.0_draft1.0</t>
  </si>
  <si>
    <t>Saved 2020 Version1.0_draft1.0</t>
  </si>
  <si>
    <t>Guidelines Tab: Updated Cell A1 so it updates automatically following changes on development tab, per other tabs in this workbook</t>
  </si>
  <si>
    <t>Guidelines Tab: Changed all references to year 2019 to 2020</t>
  </si>
  <si>
    <t>X940</t>
  </si>
  <si>
    <t>X945</t>
  </si>
  <si>
    <t>11.06.19</t>
  </si>
  <si>
    <t>Worksheet Tab: Added two new mearues to the bottom - LED Vapor Tight Replacement Tubes &amp; LED Downlight Fixture. Also used formulas for other measure category titles to display new measures.</t>
  </si>
  <si>
    <t>References Tab: Added new measure codes, measure code names, and rebates so measure category titles can be displayed on worksheet tab</t>
  </si>
  <si>
    <t>Eligibility Table: Updated with new measures at the bottom of the tab</t>
  </si>
  <si>
    <t xml:space="preserve">LED Downlight Fixture </t>
  </si>
  <si>
    <t>Energy Star Unique ID</t>
  </si>
  <si>
    <t>LED Vapor Tight Replacement Tubes</t>
  </si>
  <si>
    <t>* Eligible Lamps must be DesignLights Consortium® qualified, and the lamp fixture must be vapor tight or waterproof.</t>
  </si>
  <si>
    <t>Additional Projects to Inspect:</t>
  </si>
  <si>
    <t>Workbook Name:</t>
  </si>
  <si>
    <t>Updated references and calculations tab to include new measures X940 and X945</t>
  </si>
  <si>
    <t>Added Workbook name macro to Inspection tab</t>
  </si>
  <si>
    <t>Added "Additional Projects to Inspect" field to inspection tab</t>
  </si>
  <si>
    <t>Version draft_1.2</t>
  </si>
  <si>
    <t>11.21.19</t>
  </si>
  <si>
    <t>11.26.19</t>
  </si>
  <si>
    <t>Version draft_1.3</t>
  </si>
  <si>
    <t>Worksheet Tab: delete duplicate DLC checkbox under section for X945</t>
  </si>
  <si>
    <t>Worksheet Tab: Locked and hid all rebate fields</t>
  </si>
  <si>
    <t>Admin Tab: Dragged down formulas in Column A,C, and D so new measures included on admin tab in rows 165-176</t>
  </si>
  <si>
    <t>Admin Tab: Updated formulas for calculated rebate and adjusted rebate to include new measures</t>
  </si>
  <si>
    <t>Calculations tab: Dragged down formula in colum K to include new measures towards bottom of the tab</t>
  </si>
  <si>
    <t>Inspection Form Tab: Underlined fields for Customer Name and Customer Signature to maintain consistencey</t>
  </si>
  <si>
    <t>LED Downlight Fixtures</t>
  </si>
  <si>
    <t>Inspection Form Tab: Added rows for vapor tights and Downlights</t>
  </si>
  <si>
    <t xml:space="preserve">Ref Tab: Column H - Added Vapor Tight and Downlights </t>
  </si>
  <si>
    <t>Worksheet: Added "ClearInputs_4" to Name Manager for new measures; updated code for "Clear Inputs" button</t>
  </si>
  <si>
    <t>Ed</t>
  </si>
  <si>
    <t>Version draft_1.4</t>
  </si>
  <si>
    <t>Prop 0: Added new measures and calcs</t>
  </si>
  <si>
    <t>12.03.19</t>
  </si>
  <si>
    <t>Calcs Tab: Updated formula that was calculating rebate from column L to include new measures - Moved formula to L175</t>
  </si>
  <si>
    <t>App Tab: Updated formula in Rebate cell to link to L175 on Calcs Tab</t>
  </si>
  <si>
    <t>Version draft_1.6</t>
  </si>
  <si>
    <t>12.04.19</t>
  </si>
  <si>
    <t>Worksheet: Centered Column headings</t>
  </si>
  <si>
    <t>Version draft_1.7</t>
  </si>
  <si>
    <t>Roadway lighting does not qualify unless attached to a Rate Code 280, 281, 285 (or equivalent) account.</t>
  </si>
  <si>
    <t>Guidelines: added spaces between numbers in row 9</t>
  </si>
  <si>
    <t>Submit copies of customer validated proof of payment (e.g. itemized invoice) showing the facility address, date and place of purchase, the model/part numbers of installed equipment, and certification of</t>
  </si>
  <si>
    <t xml:space="preserve"> completion.</t>
  </si>
  <si>
    <t>Guidelines: Reformatted bullets under "Program Requirements/Steps to Participate" so all text is visible and doesn't protrude beyond the margins</t>
  </si>
  <si>
    <t>12.11.19</t>
  </si>
  <si>
    <t>Locked and preppred workbook for launch</t>
  </si>
  <si>
    <t>Version1.0</t>
  </si>
  <si>
    <t>10.07.2020</t>
  </si>
  <si>
    <t>Saved workbook as 2021 Program Year _Version 1.0_Draft1</t>
  </si>
  <si>
    <t>Version 1.0_Draft1</t>
  </si>
  <si>
    <t>10.07.20</t>
  </si>
  <si>
    <t>Dev Tab - Updated all 2020 references to 2021 and updated effective date to 1.1.21</t>
  </si>
  <si>
    <t>Guidelines Tab: Added language about application submittal through Lead Partner Portal in row 38</t>
  </si>
  <si>
    <t>Guidelines Tab: Highlighted language in row 5 just in case CPL name changes in 2021</t>
  </si>
  <si>
    <t>Guidelines Tab: Updated dates to 1/1/2021 (row 16)</t>
  </si>
  <si>
    <t xml:space="preserve">Pre- Inspection </t>
  </si>
  <si>
    <t xml:space="preserve">Post-Inspection </t>
  </si>
  <si>
    <t>10.13.20</t>
  </si>
  <si>
    <t>Version 1.0_draft2</t>
  </si>
  <si>
    <t>INS Form: Replaced Pre/Post Checkboxes with grey cells for INS or EC to indicate if INS is Pre or Post</t>
  </si>
  <si>
    <t>INS Form: Removed Pre-Inspection and Post-Inspection "inspection type" checkboxes</t>
  </si>
  <si>
    <t>10.14.20</t>
  </si>
  <si>
    <t>Application Tab: Added data validation to "Rate Code" and "Zip Code" fields</t>
  </si>
  <si>
    <t>Version 1.0_draft3</t>
  </si>
  <si>
    <t>Organization Type</t>
  </si>
  <si>
    <t>Government</t>
  </si>
  <si>
    <t>Not Incorporated</t>
  </si>
  <si>
    <t>Incorporated</t>
  </si>
  <si>
    <t>Not for Profit</t>
  </si>
  <si>
    <t>Project Type</t>
  </si>
  <si>
    <t>Existing Building</t>
  </si>
  <si>
    <t>Application Tab: Removed building type radio buttons and replaced with drop down</t>
  </si>
  <si>
    <t>Application Tab: Removed Organization Type radio buttons and replaced with drop down</t>
  </si>
  <si>
    <t>Application Tab: Organization Type Drop Down Cell contains data validation to populate selections based on Organization Type table on references tab</t>
  </si>
  <si>
    <t>Application Tab: Removed Project Type radio buttons and replaced with drop down</t>
  </si>
  <si>
    <t>Application Tab: Project Type Drop Down Cell contains data validation to populate selections based on Project Type table on references tab</t>
  </si>
  <si>
    <t>Application Tab: Building Type Drop Down Cell contains data validation to populate selections based on Lighting Hours table on References Tab (Beginning in Cell O1)</t>
  </si>
  <si>
    <t>Ref Tab: Updated formula in Cell N2 to account for new method of selecting the Building Type on Application Tab</t>
  </si>
  <si>
    <t>Ref Tab: Added "Organization Type" table in Cell )41  - Table includes, Government, Not Incorporated, Incorporated, and Not For Profit</t>
  </si>
  <si>
    <t>Ref Tab: Added "Project Type" table in Cell O48  - Table includes Existing Building and New Construction</t>
  </si>
  <si>
    <t>10.15.20</t>
  </si>
  <si>
    <t>Ref Tab: Added "Name Manager" selections for Project Type, Building Type, and Org Type</t>
  </si>
  <si>
    <t>Version1_Draft4</t>
  </si>
  <si>
    <t>Application Tab: Added Name Manager formula to drop downs for Project Type, Building Type, and org type</t>
  </si>
  <si>
    <t>11.02.20</t>
  </si>
  <si>
    <t>Select…</t>
  </si>
  <si>
    <t>Version1_Draf6</t>
  </si>
  <si>
    <t>Building Type Lighting Hours</t>
  </si>
  <si>
    <t>Ref Tab: Updated Building Type, Org Type, Project Type tables to include "Select…" - Updated ranges in Name Manager</t>
  </si>
  <si>
    <t>11.10.20</t>
  </si>
  <si>
    <t>All tabs: Updated color scheme</t>
  </si>
  <si>
    <t>Version1_Draft7</t>
  </si>
  <si>
    <t>11.17.20</t>
  </si>
  <si>
    <t>Worksheet Tab: Updating formating in insitructions and DLC Checkboxes for each meaure</t>
  </si>
  <si>
    <t>Version1_Draft8</t>
  </si>
  <si>
    <t>12.28.20</t>
  </si>
  <si>
    <t>Locked and finalized for 2021 Launch</t>
  </si>
  <si>
    <t>10.25.21</t>
  </si>
  <si>
    <t>Dev Tab: Updated Current effective date amd current year and version no. fields to reflect 2022</t>
  </si>
  <si>
    <t>AW</t>
  </si>
  <si>
    <t>Version1.0_Draft1</t>
  </si>
  <si>
    <t>11.4.21</t>
  </si>
  <si>
    <t>Version1.0_Draft2</t>
  </si>
  <si>
    <t>Guidelines Tab: updated dates to reflect 2022 (rows 16 and 36)</t>
  </si>
  <si>
    <t>Worksheet tab: reformatted measure pictures per PM feedback.</t>
  </si>
  <si>
    <t>Version1.0_Draft3</t>
  </si>
  <si>
    <t>11.23.21</t>
  </si>
  <si>
    <t>Eligibility Table tab: reformatted measure pictures per PM feedback.</t>
  </si>
  <si>
    <t>Saved and locked draft 3 for retest</t>
  </si>
  <si>
    <t>12.6.21</t>
  </si>
  <si>
    <t xml:space="preserve">If customer has participated in any other state or utility sponsored rebate program, related to the technology in this application, please contact a PSEG Long Island Representative to determine </t>
  </si>
  <si>
    <t>whether the project is also eligible under this program.</t>
  </si>
  <si>
    <t>Guidelines Tab: added language " If customer has participated in any other state or utility sponsored rebate program, related to the technology in this application, please contact a PSEG Long Island Representative to determine whether the project is also eligible under this program." to row 28</t>
  </si>
  <si>
    <t>Version1.0_Draft4</t>
  </si>
  <si>
    <t>12.20.21</t>
  </si>
  <si>
    <t>All tabs: updated PSEG LI logo to most current version</t>
  </si>
  <si>
    <t>Draft 5</t>
  </si>
  <si>
    <t>8.25.22</t>
  </si>
  <si>
    <t>Opened Application for 2023 updates</t>
  </si>
  <si>
    <t>MCR</t>
  </si>
  <si>
    <t>2023Version1.0_Draft1</t>
  </si>
  <si>
    <t>X950</t>
  </si>
  <si>
    <t>X955</t>
  </si>
  <si>
    <t>9.23.22</t>
  </si>
  <si>
    <t>References: Added two new measure codes to all tables</t>
  </si>
  <si>
    <t>Draft2</t>
  </si>
  <si>
    <t>Worksheet: Added two new sections for the new measures</t>
  </si>
  <si>
    <t>LED Bollard Fixtures</t>
  </si>
  <si>
    <t>LED Stairwell and Passageway Fixtures</t>
  </si>
  <si>
    <t xml:space="preserve">LED Bollard Fixture </t>
  </si>
  <si>
    <t xml:space="preserve">LED Stairwell and Passageway Fixture </t>
  </si>
  <si>
    <r>
      <t xml:space="preserve">* Eligible Kits must be DesignLights Consortium® Standard qualified,
 </t>
    </r>
    <r>
      <rPr>
        <u/>
        <sz val="10"/>
        <color indexed="8"/>
        <rFont val="Arial Narrow"/>
        <family val="2"/>
      </rPr>
      <t>"Bollard Luminaires"</t>
    </r>
    <r>
      <rPr>
        <sz val="10"/>
        <color indexed="8"/>
        <rFont val="Arial Narrow"/>
        <family val="2"/>
      </rPr>
      <t xml:space="preserve"> (designlights.org)</t>
    </r>
  </si>
  <si>
    <r>
      <t xml:space="preserve">* Eligible Kits must be DesignLights Consortium® Standard qualified,
 </t>
    </r>
    <r>
      <rPr>
        <u/>
        <sz val="10"/>
        <color indexed="8"/>
        <rFont val="Arial Narrow"/>
        <family val="2"/>
      </rPr>
      <t>"Stairwell and Passageway Luminaires"</t>
    </r>
    <r>
      <rPr>
        <sz val="10"/>
        <color indexed="8"/>
        <rFont val="Arial Narrow"/>
        <family val="2"/>
      </rPr>
      <t xml:space="preserve"> (designlights.org)</t>
    </r>
  </si>
  <si>
    <t>Rebate Cost Cap</t>
  </si>
  <si>
    <t>9.30.22</t>
  </si>
  <si>
    <t>Calculations: Added new rws for calculation</t>
  </si>
  <si>
    <t>References: Added new savings and rebates</t>
  </si>
  <si>
    <t>Draft 3-5</t>
  </si>
  <si>
    <t>Admin: added new rows for new measures</t>
  </si>
  <si>
    <t>10.10.22</t>
  </si>
  <si>
    <t xml:space="preserve">Dev Tab: Updated Version to reflect DRAFT </t>
  </si>
  <si>
    <t>Draft6</t>
  </si>
  <si>
    <t xml:space="preserve">Calcs Tab: Dragged down formula for X955 </t>
  </si>
  <si>
    <t>Calcs Tab: Dragged down formula for X950</t>
  </si>
  <si>
    <t>INS Form: Added new measures to INS Form</t>
  </si>
  <si>
    <t>INS Form: Updated code for "Update" checkbox to allow for new rows</t>
  </si>
  <si>
    <t>10.24.22</t>
  </si>
  <si>
    <t>Draft8</t>
  </si>
  <si>
    <t>Eligibility Table tab: fixed pictures</t>
  </si>
  <si>
    <t>Worksheet: Updated rebate formula to only ppulate if all inputs are entered</t>
  </si>
  <si>
    <t>https://www.psegliny.com/businessandcontractorservices/businessandcommercialsavings/rebates</t>
  </si>
  <si>
    <t>Project Summary</t>
  </si>
  <si>
    <t>Total Project Rebate</t>
  </si>
  <si>
    <t>Total kWh Savings</t>
  </si>
  <si>
    <t>Total kW Savings</t>
  </si>
  <si>
    <t>Worksheet: Added Project Summary</t>
  </si>
  <si>
    <t>Outdoor Pole/Arm-Mounted Area and Roadway Luminaire - Low, Mid Light Output 
(DLC Standard, 250 to 10,000 lumens)</t>
  </si>
  <si>
    <t>Outdoor Pole/Arm-Mounted Area and Roadway Luminaire - Low, Mid Light Output 
(DLC Premium, 250 to 10,000 lumens)</t>
  </si>
  <si>
    <r>
      <t xml:space="preserve">Outdoor Pole/Arm-Mounted Area and Roadway Luminaire - High, Very High Light Output 
(DLC Standard, 10,000 to </t>
    </r>
    <r>
      <rPr>
        <u/>
        <sz val="10"/>
        <color indexed="8"/>
        <rFont val="Arial Narrow"/>
        <family val="2"/>
      </rPr>
      <t>&gt;</t>
    </r>
    <r>
      <rPr>
        <sz val="10"/>
        <color indexed="8"/>
        <rFont val="Arial Narrow"/>
        <family val="2"/>
      </rPr>
      <t xml:space="preserve"> 30,000 lumens)</t>
    </r>
  </si>
  <si>
    <r>
      <t xml:space="preserve">Outdoor Pole/Arm-Mounted Area and Roadway Luminaire - High, Very High Light Output 
(DLC Premium, 10,000 to </t>
    </r>
    <r>
      <rPr>
        <u/>
        <sz val="10"/>
        <color indexed="8"/>
        <rFont val="Arial Narrow"/>
        <family val="2"/>
      </rPr>
      <t>&gt;</t>
    </r>
    <r>
      <rPr>
        <sz val="10"/>
        <color indexed="8"/>
        <rFont val="Arial Narrow"/>
        <family val="2"/>
      </rPr>
      <t xml:space="preserve"> 30,000 lumens)</t>
    </r>
  </si>
  <si>
    <t xml:space="preserve">LED Outdoor Pole/Arm-Mounted Area and Roadway Luminaire - Low, Mid </t>
  </si>
  <si>
    <t>LED Outdoor Pole/Arm-Mounted Area and Roadway Luminaire - Low, Mid</t>
  </si>
  <si>
    <t>LED Outdoor Pole/Arm-Mounted Area and Roadway Luminaire - High, Very High</t>
  </si>
  <si>
    <t>Eligibility Table: updated X910 &amp; X911 to Outdoor Pole/Arm-Mounted Area and Roadway Luminaire</t>
  </si>
  <si>
    <t>References: updated X910 &amp; X911 to Outdoor Pole/Arm-Mounted Area and Roadway Luminaire</t>
  </si>
  <si>
    <r>
      <t xml:space="preserve">Prime Efficiency Partner Number 
</t>
    </r>
    <r>
      <rPr>
        <b/>
        <sz val="9"/>
        <color indexed="8"/>
        <rFont val="Arial Narrow"/>
        <family val="2"/>
      </rPr>
      <t>(If Applicable)</t>
    </r>
    <r>
      <rPr>
        <b/>
        <sz val="11"/>
        <color indexed="8"/>
        <rFont val="Arial Narrow"/>
        <family val="2"/>
      </rPr>
      <t>:</t>
    </r>
  </si>
  <si>
    <t>Contractor Company:</t>
  </si>
  <si>
    <t>10.25.22</t>
  </si>
  <si>
    <t>Application: Added Rows for Contractor Company and Contact Name/Title to be separate</t>
  </si>
  <si>
    <t>Draft9</t>
  </si>
  <si>
    <t>Partners are encouraged to complete and submit project documentation by completing an Online Application via the Lead Partner Portal:</t>
  </si>
  <si>
    <t>www.pseglinyportal.com</t>
  </si>
  <si>
    <t>Guidelines: Added Lead Partner Portal link</t>
  </si>
  <si>
    <t>Eligibility Tables: Remve ability to Edit objects when locked</t>
  </si>
  <si>
    <t>References: Updated Exterior hours</t>
  </si>
  <si>
    <t>For Online Submissions:</t>
  </si>
  <si>
    <t>For Hardcopy Submissions:</t>
  </si>
  <si>
    <t>PSEG Long Island CEP, 395 North Service Rd, Suite 409, Melville, NY 11747</t>
  </si>
  <si>
    <t>11.10.22</t>
  </si>
  <si>
    <t>Locked and finalized for launch</t>
  </si>
  <si>
    <t>Version1</t>
  </si>
  <si>
    <t>2.7.23</t>
  </si>
  <si>
    <t>SB</t>
  </si>
  <si>
    <t>Worksheet Tab and Eligibility Table: Removed (Hid) LED Downlight Fixtures (X945)</t>
  </si>
  <si>
    <t>Version 2.0_Draft1</t>
  </si>
  <si>
    <t>5.17.23</t>
  </si>
  <si>
    <t>Elig Tab: Added pictures in</t>
  </si>
  <si>
    <t>Elig Tab: Added "Existing Building Only" to LED Downlight Fixture"</t>
  </si>
  <si>
    <t>V2.0_Draft2</t>
  </si>
  <si>
    <t>Worksheet tab: Instruction 3 - Added New Install not permitted for downlights</t>
  </si>
  <si>
    <t>Ref Tab: Name manager - Added "Exterior_Downlight" Name manager and excluded New Install</t>
  </si>
  <si>
    <t xml:space="preserve">Worksheer Tab: Updated data validation for Downlight to link to "Exterior_Downlight" Name Manager </t>
  </si>
  <si>
    <t>Guidelines: Updated effective date langauge to 6/15/23</t>
  </si>
  <si>
    <t>6.9.23</t>
  </si>
  <si>
    <t>Guidelines: Updated effective date langauge to 6/19/23</t>
  </si>
  <si>
    <t>V2.0_Draft3</t>
  </si>
  <si>
    <t>Indicate existing lamp type, i.e., Incandescent, MH, HPS, etc.</t>
  </si>
  <si>
    <t>Worksheet tab: Instruction 3 - Removed New Install not permitted for downlights per DSA and PSEG Approval - We can continue offering these lamps but must utilize baselines found in 2024 PSEG LI TRM Lighting References Tab</t>
  </si>
  <si>
    <t>* Eligible fixtures are required to be listed by ENERGY STAR (www.energystar.gov) and rated for outdoor use. Fixtures rated for both indoor and outdoor use are also eligible.</t>
  </si>
  <si>
    <t>Elig Tab: Removed "Existing Building Only" to LED Downlight Fixture"</t>
  </si>
  <si>
    <t>Ref Tab: Name manager - Added  New Install back to Exterior Lighting dropdown</t>
  </si>
  <si>
    <t>6.14.23</t>
  </si>
  <si>
    <t>Locked and Final per client approval</t>
  </si>
  <si>
    <t>V2.0</t>
  </si>
  <si>
    <t>Guidelines: Line 8 Date changed to 1.1.24</t>
  </si>
  <si>
    <t>8.21.23</t>
  </si>
  <si>
    <t>2024 Version 1.0 created</t>
  </si>
  <si>
    <t>V1.0_D1</t>
  </si>
  <si>
    <t>8.28.23</t>
  </si>
  <si>
    <t>Updated Baselines for measures:</t>
  </si>
  <si>
    <t>X901 &amp; X901-P, X914 &amp; X914-P, X931 &amp; X931-P, X945, X950, X955</t>
  </si>
  <si>
    <t>V1.0_D2</t>
  </si>
  <si>
    <t>9.6.23</t>
  </si>
  <si>
    <t>Updated Formating, colors, Logo across all tabs</t>
  </si>
  <si>
    <t>V1.0_D3</t>
  </si>
  <si>
    <t>9.22.23</t>
  </si>
  <si>
    <t>Commented out all VBA code</t>
  </si>
  <si>
    <t>V1.0_D4</t>
  </si>
  <si>
    <t>PSEGLI_2024 Outdoor Lighting Application Version 1.0_Draft4.xlsx</t>
  </si>
  <si>
    <t>11.6.23</t>
  </si>
  <si>
    <t>Final and Locked per client approval</t>
  </si>
  <si>
    <t>7.15.24</t>
  </si>
  <si>
    <t>2025v_1.0_Draft1</t>
  </si>
  <si>
    <t>Total Utility Gross kWh</t>
  </si>
  <si>
    <t>Total Utility Gross kW</t>
  </si>
  <si>
    <t>2025 Version 1.0 draft created</t>
  </si>
  <si>
    <t>7.17.24</t>
  </si>
  <si>
    <t>AZ</t>
  </si>
  <si>
    <t>Reference Tab: Data from measure adjustments, description, and measure code was combined into one one big table.</t>
  </si>
  <si>
    <t xml:space="preserve">Reference Tab: Move the adjustment factors (Coincidence Factor, kW Cooling Bonus, kWh Cooling Bonus, Heating MMBTU Factor, Free Ridership, Spillover, Line Loss kW Summer, Line Loss Energy) next to measure descriptions. </t>
  </si>
  <si>
    <t>Eligibility Table Tab: Added new item to terms and condition. It is now number 3 on the list</t>
  </si>
  <si>
    <t>Calculations Tab: Added labels to the kWh and kW calculations</t>
  </si>
  <si>
    <t>7.23.24</t>
  </si>
  <si>
    <t>Workbook Tab: Made the titles to each section display the measure code, description, and rebate based on the newly created table from the reference tab</t>
  </si>
  <si>
    <t xml:space="preserve"> Reference Tab: Erased Watts per unit on column U </t>
  </si>
  <si>
    <t>Reference Tab: Added watts tab on U column</t>
  </si>
  <si>
    <t>Reference tab: Deleted the old reference for the workbook page titles</t>
  </si>
  <si>
    <t>Reference tab: Removed the pre appoval drop down reference</t>
  </si>
  <si>
    <t>Reference tab: Removed highlights</t>
  </si>
  <si>
    <t>DAC Community</t>
  </si>
  <si>
    <t>Yes</t>
  </si>
  <si>
    <t>No</t>
  </si>
  <si>
    <t>Disadvantaged Communities - NYSERDA</t>
  </si>
  <si>
    <t xml:space="preserve">Application Tab: Added DAC dropdown </t>
  </si>
  <si>
    <t>Deleted prop 0</t>
  </si>
  <si>
    <t>1.1.25</t>
  </si>
  <si>
    <t>Project must be started after 1/1/2025 and completed within 180 days of preapproval.</t>
  </si>
  <si>
    <t>Applications must be saved as:  25XLApp_&lt;&lt;&lt;Account Name&gt;&gt;MMDDYYYY.xls</t>
  </si>
  <si>
    <t>Guidelines: Row 16 – Change 11/6/2023 to 1/1/2025</t>
  </si>
  <si>
    <t>10.18.24</t>
  </si>
  <si>
    <t>V1_D5</t>
  </si>
  <si>
    <t>Guidelines: Add language  about closing docs must be submitted by 12/31/2025 under row 16</t>
  </si>
  <si>
    <t>Guidelines: Row 38 change “24XL” to “25XL”</t>
  </si>
  <si>
    <t xml:space="preserve">Calcs Tab: Column N- Updated formulas to include qty </t>
  </si>
  <si>
    <t>10.22.24</t>
  </si>
  <si>
    <t>Fixed the email address to be an email address and only format as such through data validation</t>
  </si>
  <si>
    <t>10.24.24</t>
  </si>
  <si>
    <t>Application: Fixed the font of K6 and K8</t>
  </si>
  <si>
    <t>Fixed the size of J12,J14.M12.M14</t>
  </si>
  <si>
    <t>Fixed E28 to be an email format</t>
  </si>
  <si>
    <t>Fixed contractor section so format matches the customer format</t>
  </si>
  <si>
    <t>V1_D6</t>
  </si>
  <si>
    <t>DAC Rebate</t>
  </si>
  <si>
    <t>10.29.24</t>
  </si>
  <si>
    <t>Added the DAC bonus of 25 percent to the reference and calc tab</t>
  </si>
  <si>
    <t>All projects must be completed, and closing documents submitted, by December 1st, 2025.</t>
  </si>
  <si>
    <t>Disadvanatged Community rebates will be calculated at 25% more than standard rebates.</t>
  </si>
  <si>
    <t>5.</t>
  </si>
  <si>
    <t>Located in a Disadvantaged Community?*</t>
  </si>
  <si>
    <t>*"DAC" may be eligible for up to 25% increased rebates</t>
  </si>
  <si>
    <t xml:space="preserve">If customer is located in a Disadvantaged Community ("DAC'), Customer may be eligible for up to 25% increased rebates. "DAC" final determination will be made by PSEG Long Island. </t>
  </si>
  <si>
    <t xml:space="preserve"> - Rebates are limited to 70% of total measure cost as validated by the customer on the proof of payment (i.e. invoice, cancelled check, etc). </t>
  </si>
  <si>
    <t xml:space="preserve">-If customer is located in a Disadvantaged Community ("DAC'), Customer may be eligible for up to 25% increased rebates. "DAC" final determination will be made by PSEG Long Island. </t>
  </si>
  <si>
    <t xml:space="preserve"> -All projects must be completed, and closing documents submitted, by December 1st, 2025.</t>
  </si>
  <si>
    <t>12.2.24</t>
  </si>
  <si>
    <t>All Tabs: Updated DAC language as needed to be clearer</t>
  </si>
  <si>
    <t>V1_D8</t>
  </si>
  <si>
    <t>Subject to these Terms and Conditions, PSEG Long Island and/or its subsidiary, the Long Island Lighting Company d/b/a PSEG Long Island (hereinafter referred to individually or collectively as “PSEG Long Island”), will pay rebates to eligible Customers (hereinafter “Customers”) for the installation of Energy Conservation Measures (“ECMs”) listed on PSEG Long Island’s Commercial Efficiency Program (CEP) application forms.</t>
  </si>
  <si>
    <t>PSEG Long Island will not pay any rebates until it has performed, to PSEG Long Island’s satisfaction a post-installation verification of the installation, unless PSEG Long Island has expressly waived such post-installation verification requirement.  If PSEG Long Island determines that the ECMs were not installed in a manner that is consistent with the purpose of achieving energy savings, or if the installation was not consistent with generally accepted good engineering practices, PSEG Long Island reserves the right to require changes before making any rebate payments. PSEG Long Island will not pay rebates until it has been verified that the Customer has received, as appropriate, final drawings, operation and maintenance manuals, and operator training.</t>
  </si>
  <si>
    <t xml:space="preserve">In addition to completing the application, the Customer may be required by PSEG Long Island to provide an analysis of the demand and energy reduction potential of the proposed ECMs. In some cases, a Professional Engineer licensed in the state of New York must prepare the analysis. Nameplate data may be required at PSEG Long Island’s discretion.  </t>
  </si>
  <si>
    <t>Not withstanding any other provision of these Terms and Conditions, PSEG Long Island reserves the right to a refund of any rebates paid if, at any time, it learns that any agreed to ECMs were not actually, or properly installed, or have subsequently been disconnected.</t>
  </si>
  <si>
    <t>The Program described in the application may be altered, suspended, or canceled by PSEG Long Island at any time without prior notice.  Under such circumstances, the Customer is not entitled to any Program benefits in excess of those approved prior to such action by PSEG Long Island. Submission of a completed application does not entitle the Customer to program participation. Entitlement to Program participation can only occur after PSEG Long Island has signed a copy of the application and granted pre-approval</t>
  </si>
  <si>
    <t>12.23.24</t>
  </si>
  <si>
    <t>Ready for launch</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</si>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</sst>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44" formatCode="_(&quot;$&quot;* #,##0.00_);_(&quot;$&quot;* \(#,##0.00\);_(&quot;$&quot;* &quot;-&quot;??_);_(@_)"/>
    <numFmt numFmtId="43" formatCode="_(* #,##0.00_);_(* \(#,##0.00\);_(* &quot;-&quot;??_);_(@_)"/>
    <numFmt numFmtId="164" formatCode="00000"/>
    <numFmt numFmtId="165" formatCode="[&lt;=9999999]###\-####;\(###\)\ ###\-####"/>
    <numFmt numFmtId="166" formatCode="_(* #,##0.000_);_(* \(#,##0.000\);_(* &quot;-&quot;??_);_(@_)"/>
    <numFmt numFmtId="167" formatCode="&quot;$&quot;#,##0"/>
    <numFmt numFmtId="168" formatCode="_(* #,##0_);_(* \(#,##0\);_(* &quot;-&quot;??_);_(@_)"/>
    <numFmt numFmtId="169" formatCode="0.0"/>
    <numFmt numFmtId="170" formatCode="0.000000"/>
    <numFmt numFmtId="171" formatCode="0.000"/>
    <numFmt numFmtId="172" formatCode="_(&quot;$&quot;* #,##0_);_(&quot;$&quot;* \(#,##0\);_(&quot;$&quot;* &quot;-&quot;??_);_(@_)"/>
    <numFmt numFmtId="173" formatCode="mm/dd/yy;@"/>
    <numFmt numFmtId="174" formatCode="_(* #,##0.000_);_(* \(#,##0.000\);_(* &quot;-&quot;???_);_(@_)"/>
  </numFmts>
  <fonts count="101" x14ac:knownFonts="1">
    <font>
      <sz val="11"/>
      <color theme="1"/>
      <name val="Calibri"/>
      <family val="2"/>
      <scheme val="minor"/>
    </font>
    <font>
      <sz val="11"/>
      <color indexed="8"/>
      <name val="Calibri"/>
      <family val="2"/>
    </font>
    <font>
      <sz val="10"/>
      <name val="Arial Narrow"/>
      <family val="2"/>
    </font>
    <font>
      <b/>
      <sz val="24"/>
      <name val="Times New Roman"/>
      <family val="1"/>
    </font>
    <font>
      <i/>
      <sz val="18"/>
      <name val="Times New Roman"/>
      <family val="1"/>
    </font>
    <font>
      <i/>
      <sz val="11"/>
      <name val="Arial Narrow"/>
      <family val="2"/>
    </font>
    <font>
      <i/>
      <sz val="12"/>
      <name val="Arial Narrow"/>
      <family val="2"/>
    </font>
    <font>
      <i/>
      <sz val="8"/>
      <name val="Arial Narrow"/>
      <family val="2"/>
    </font>
    <font>
      <i/>
      <sz val="10"/>
      <name val="Arial Narrow"/>
      <family val="2"/>
    </font>
    <font>
      <sz val="11"/>
      <name val="Arial Narrow"/>
      <family val="2"/>
    </font>
    <font>
      <b/>
      <sz val="11"/>
      <name val="Arial Narrow"/>
      <family val="2"/>
    </font>
    <font>
      <b/>
      <i/>
      <sz val="12"/>
      <name val="Arial Narrow"/>
      <family val="2"/>
    </font>
    <font>
      <sz val="12"/>
      <color indexed="8"/>
      <name val="Arial Narrow"/>
      <family val="2"/>
    </font>
    <font>
      <sz val="10"/>
      <name val="Arial"/>
      <family val="2"/>
    </font>
    <font>
      <b/>
      <sz val="12"/>
      <name val="Arial Narrow"/>
      <family val="2"/>
    </font>
    <font>
      <sz val="12"/>
      <name val="Arial Narrow"/>
      <family val="2"/>
    </font>
    <font>
      <b/>
      <sz val="10"/>
      <color indexed="9"/>
      <name val="Arial Narrow"/>
      <family val="2"/>
    </font>
    <font>
      <i/>
      <sz val="11"/>
      <name val="Times New Roman"/>
      <family val="1"/>
    </font>
    <font>
      <sz val="8"/>
      <name val="Arial Narrow"/>
      <family val="2"/>
    </font>
    <font>
      <sz val="7"/>
      <name val="Arial Narrow"/>
      <family val="2"/>
    </font>
    <font>
      <i/>
      <sz val="12"/>
      <name val="Arial"/>
      <family val="2"/>
    </font>
    <font>
      <b/>
      <sz val="11"/>
      <color indexed="8"/>
      <name val="Arial Narrow"/>
      <family val="2"/>
    </font>
    <font>
      <b/>
      <sz val="8"/>
      <color indexed="8"/>
      <name val="Arial Narrow"/>
      <family val="2"/>
    </font>
    <font>
      <b/>
      <vertAlign val="superscript"/>
      <sz val="8"/>
      <color indexed="8"/>
      <name val="Arial Narrow"/>
      <family val="2"/>
    </font>
    <font>
      <sz val="11"/>
      <color indexed="8"/>
      <name val="Arial Narrow"/>
      <family val="2"/>
    </font>
    <font>
      <b/>
      <sz val="14"/>
      <name val="Arial Narrow"/>
      <family val="2"/>
    </font>
    <font>
      <b/>
      <sz val="9"/>
      <name val="Arial Narrow"/>
      <family val="2"/>
    </font>
    <font>
      <sz val="10"/>
      <color indexed="8"/>
      <name val="Arial Narrow"/>
      <family val="2"/>
    </font>
    <font>
      <i/>
      <sz val="16"/>
      <name val="Arial Narrow"/>
      <family val="2"/>
    </font>
    <font>
      <b/>
      <i/>
      <sz val="10"/>
      <name val="Arial"/>
      <family val="2"/>
    </font>
    <font>
      <u/>
      <sz val="10"/>
      <color indexed="8"/>
      <name val="Arial Narrow"/>
      <family val="2"/>
    </font>
    <font>
      <sz val="8"/>
      <name val="Calibri"/>
      <family val="2"/>
    </font>
    <font>
      <sz val="8"/>
      <name val="Calibri"/>
      <family val="2"/>
    </font>
    <font>
      <sz val="8"/>
      <name val="Calibri"/>
      <family val="2"/>
    </font>
    <font>
      <b/>
      <sz val="9"/>
      <color indexed="8"/>
      <name val="Arial Narrow"/>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2"/>
      <color theme="1"/>
      <name val="Arial Narrow"/>
      <family val="2"/>
    </font>
    <font>
      <b/>
      <sz val="12"/>
      <color theme="1"/>
      <name val="Arial Narrow"/>
      <family val="2"/>
    </font>
    <font>
      <sz val="12"/>
      <color theme="1"/>
      <name val="Calibri"/>
      <family val="2"/>
      <scheme val="minor"/>
    </font>
    <font>
      <sz val="14"/>
      <color theme="1"/>
      <name val="Calibri"/>
      <family val="2"/>
      <scheme val="minor"/>
    </font>
    <font>
      <sz val="11"/>
      <color theme="1"/>
      <name val="Arial Narrow"/>
      <family val="2"/>
    </font>
    <font>
      <b/>
      <sz val="11"/>
      <color theme="1"/>
      <name val="Arial Narrow"/>
      <family val="2"/>
    </font>
    <font>
      <b/>
      <sz val="14"/>
      <color rgb="FFF85208"/>
      <name val="Arial Narrow"/>
      <family val="2"/>
    </font>
    <font>
      <sz val="14"/>
      <color theme="1"/>
      <name val="Arial Narrow"/>
      <family val="2"/>
    </font>
    <font>
      <b/>
      <sz val="14"/>
      <color theme="1"/>
      <name val="Arial Narrow"/>
      <family val="2"/>
    </font>
    <font>
      <u/>
      <sz val="14"/>
      <color theme="10"/>
      <name val="Arial Narrow"/>
      <family val="2"/>
    </font>
    <font>
      <i/>
      <sz val="10"/>
      <color theme="1"/>
      <name val="Arial Narrow"/>
      <family val="2"/>
    </font>
    <font>
      <b/>
      <i/>
      <sz val="11"/>
      <color theme="1"/>
      <name val="Calibri"/>
      <family val="2"/>
      <scheme val="minor"/>
    </font>
    <font>
      <b/>
      <i/>
      <sz val="16"/>
      <color theme="0"/>
      <name val="Arial Narrow"/>
      <family val="2"/>
    </font>
    <font>
      <b/>
      <i/>
      <sz val="14"/>
      <color theme="1"/>
      <name val="Calibri"/>
      <family val="2"/>
      <scheme val="minor"/>
    </font>
    <font>
      <b/>
      <i/>
      <sz val="16"/>
      <color rgb="FFFF0000"/>
      <name val="Arial Narrow"/>
      <family val="2"/>
    </font>
    <font>
      <b/>
      <sz val="12"/>
      <color rgb="FFFF0000"/>
      <name val="Arial Narrow"/>
      <family val="2"/>
    </font>
    <font>
      <sz val="12"/>
      <color rgb="FFFF0000"/>
      <name val="Arial Narrow"/>
      <family val="2"/>
    </font>
    <font>
      <sz val="10"/>
      <color theme="1"/>
      <name val="Arial Narrow"/>
      <family val="2"/>
    </font>
    <font>
      <b/>
      <sz val="10"/>
      <color theme="1"/>
      <name val="Arial Narrow"/>
      <family val="2"/>
    </font>
    <font>
      <sz val="10"/>
      <color theme="1"/>
      <name val="Calibri"/>
      <family val="2"/>
      <scheme val="minor"/>
    </font>
    <font>
      <i/>
      <sz val="10"/>
      <color theme="1"/>
      <name val="Calibri"/>
      <family val="2"/>
      <scheme val="minor"/>
    </font>
    <font>
      <b/>
      <u/>
      <sz val="11"/>
      <color theme="0"/>
      <name val="Calibri"/>
      <family val="2"/>
      <scheme val="minor"/>
    </font>
    <font>
      <i/>
      <sz val="11"/>
      <color theme="0"/>
      <name val="Calibri"/>
      <family val="2"/>
      <scheme val="minor"/>
    </font>
    <font>
      <sz val="11"/>
      <color theme="1"/>
      <name val="Arial"/>
      <family val="2"/>
    </font>
    <font>
      <b/>
      <sz val="11"/>
      <name val="Calibri"/>
      <family val="2"/>
      <scheme val="minor"/>
    </font>
    <font>
      <i/>
      <sz val="11"/>
      <name val="Calibri"/>
      <family val="2"/>
      <scheme val="minor"/>
    </font>
    <font>
      <i/>
      <sz val="10"/>
      <color theme="1"/>
      <name val="Arial"/>
      <family val="2"/>
    </font>
    <font>
      <u/>
      <sz val="11"/>
      <color theme="10"/>
      <name val="Arial"/>
      <family val="2"/>
    </font>
    <font>
      <i/>
      <sz val="9"/>
      <color theme="1"/>
      <name val="Arial Narrow"/>
      <family val="2"/>
    </font>
    <font>
      <b/>
      <sz val="18"/>
      <color rgb="FF33CC33"/>
      <name val="Arial Narrow"/>
      <family val="2"/>
    </font>
    <font>
      <b/>
      <sz val="18"/>
      <color rgb="FF0070C0"/>
      <name val="Arial Narrow"/>
      <family val="2"/>
    </font>
    <font>
      <b/>
      <sz val="7"/>
      <color rgb="FFF85208"/>
      <name val="Arial Narrow"/>
      <family val="2"/>
    </font>
    <font>
      <sz val="7"/>
      <color rgb="FFF85208"/>
      <name val="Arial Narrow"/>
      <family val="2"/>
    </font>
    <font>
      <sz val="6"/>
      <color rgb="FFF85208"/>
      <name val="Arial Narrow"/>
      <family val="2"/>
    </font>
    <font>
      <sz val="6"/>
      <color theme="1"/>
      <name val="Arial Narrow"/>
      <family val="2"/>
    </font>
    <font>
      <sz val="7"/>
      <color theme="1"/>
      <name val="Arial Narrow"/>
      <family val="2"/>
    </font>
    <font>
      <sz val="11"/>
      <color rgb="FFF85208"/>
      <name val="Arial Narrow"/>
      <family val="2"/>
    </font>
    <font>
      <i/>
      <sz val="7"/>
      <color theme="1"/>
      <name val="Arial Narrow"/>
      <family val="2"/>
    </font>
    <font>
      <u/>
      <sz val="11"/>
      <color theme="10"/>
      <name val="Arial Narrow"/>
      <family val="2"/>
    </font>
    <font>
      <i/>
      <sz val="11"/>
      <color theme="1"/>
      <name val="Arial Narrow"/>
      <family val="2"/>
    </font>
    <font>
      <i/>
      <sz val="16"/>
      <color rgb="FFF85208"/>
      <name val="Arial Narrow"/>
      <family val="2"/>
    </font>
    <font>
      <i/>
      <sz val="12"/>
      <color theme="1"/>
      <name val="Arial Narrow"/>
      <family val="2"/>
    </font>
    <font>
      <u/>
      <sz val="14"/>
      <color theme="10"/>
      <name val="Calibri"/>
      <family val="2"/>
      <scheme val="minor"/>
    </font>
    <font>
      <sz val="22"/>
      <color theme="0"/>
      <name val="Arial Narrow"/>
      <family val="2"/>
    </font>
    <font>
      <b/>
      <sz val="24"/>
      <color theme="0"/>
      <name val="Times New Roman"/>
      <family val="1"/>
    </font>
    <font>
      <i/>
      <sz val="22"/>
      <color theme="0"/>
      <name val="Times New Roman"/>
      <family val="1"/>
    </font>
    <font>
      <b/>
      <sz val="23"/>
      <color theme="0"/>
      <name val="Times New Roman"/>
      <family val="1"/>
    </font>
    <font>
      <b/>
      <sz val="11"/>
      <color theme="0"/>
      <name val="Arial Narrow"/>
      <family val="2"/>
    </font>
    <font>
      <b/>
      <sz val="12"/>
      <color rgb="FFC00000"/>
      <name val="Arial Narrow"/>
      <family val="2"/>
    </font>
    <font>
      <b/>
      <i/>
      <sz val="15"/>
      <color theme="0"/>
      <name val="Arial Narrow"/>
      <family val="2"/>
    </font>
    <font>
      <b/>
      <sz val="14"/>
      <name val="Calibri"/>
      <family val="2"/>
      <scheme val="minor"/>
    </font>
    <font>
      <u/>
      <sz val="10"/>
      <color theme="1"/>
      <name val="Arial Narrow"/>
      <family val="2"/>
    </font>
    <font>
      <sz val="10"/>
      <color rgb="FF000000"/>
      <name val="Arial Narrow"/>
      <family val="2"/>
    </font>
    <font>
      <i/>
      <sz val="9"/>
      <color theme="1"/>
      <name val="Calibri"/>
      <family val="2"/>
      <scheme val="minor"/>
    </font>
    <font>
      <sz val="8"/>
      <color rgb="FF000000"/>
      <name val="Segoe UI"/>
      <family val="2"/>
    </font>
    <font>
      <sz val="11"/>
      <color rgb="FF000000"/>
      <name val="Calibri"/>
      <family val="2"/>
    </font>
    <font>
      <sz val="11"/>
      <color theme="1"/>
      <name val="Aptos"/>
      <family val="2"/>
    </font>
    <font>
      <u/>
      <sz val="12"/>
      <color theme="4"/>
      <name val="Arial Narrow"/>
      <family val="2"/>
    </font>
    <font>
      <sz val="8"/>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85208"/>
        <bgColor indexed="64"/>
      </patternFill>
    </fill>
    <fill>
      <patternFill patternType="solid">
        <fgColor rgb="FFFFFF00"/>
        <bgColor indexed="64"/>
      </patternFill>
    </fill>
    <fill>
      <patternFill patternType="solid">
        <fgColor theme="0"/>
        <bgColor indexed="64"/>
      </patternFill>
    </fill>
    <fill>
      <patternFill patternType="solid">
        <fgColor rgb="FF142C41"/>
        <bgColor indexed="64"/>
      </patternFill>
    </fill>
    <fill>
      <gradientFill>
        <stop position="0">
          <color rgb="FF142C41"/>
        </stop>
        <stop position="1">
          <color theme="0"/>
        </stop>
      </gradientFill>
    </fill>
    <fill>
      <gradientFill>
        <stop position="0">
          <color rgb="FF6A5B4E"/>
        </stop>
        <stop position="1">
          <color theme="0"/>
        </stop>
      </gradientFill>
    </fill>
  </fills>
  <borders count="31">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F85208"/>
      </bottom>
      <diagonal/>
    </border>
    <border>
      <left/>
      <right/>
      <top style="medium">
        <color rgb="FFF85208"/>
      </top>
      <bottom/>
      <diagonal/>
    </border>
    <border>
      <left/>
      <right/>
      <top style="thick">
        <color rgb="FFF85208"/>
      </top>
      <bottom/>
      <diagonal/>
    </border>
    <border>
      <left/>
      <right/>
      <top/>
      <bottom style="thick">
        <color rgb="FFFF764B"/>
      </bottom>
      <diagonal/>
    </border>
    <border>
      <left/>
      <right/>
      <top style="medium">
        <color rgb="FFF85208"/>
      </top>
      <bottom style="thin">
        <color indexed="64"/>
      </bottom>
      <diagonal/>
    </border>
  </borders>
  <cellStyleXfs count="13">
    <xf numFmtId="0" fontId="0" fillId="0" borderId="0"/>
    <xf numFmtId="43" fontId="35" fillId="0" borderId="0" applyFont="0" applyFill="0" applyBorder="0" applyAlignment="0" applyProtection="0"/>
    <xf numFmtId="43" fontId="13" fillId="0" borderId="0" applyFont="0" applyFill="0" applyBorder="0" applyAlignment="0" applyProtection="0"/>
    <xf numFmtId="44" fontId="35" fillId="0" borderId="0" applyFont="0" applyFill="0" applyBorder="0" applyAlignment="0" applyProtection="0"/>
    <xf numFmtId="44" fontId="13"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3" fillId="0" borderId="0"/>
    <xf numFmtId="0" fontId="35" fillId="0" borderId="0"/>
    <xf numFmtId="0" fontId="13" fillId="0" borderId="0"/>
    <xf numFmtId="0" fontId="13" fillId="0" borderId="0"/>
    <xf numFmtId="9" fontId="35" fillId="0" borderId="0" applyFont="0" applyFill="0" applyBorder="0" applyAlignment="0" applyProtection="0"/>
    <xf numFmtId="9" fontId="1" fillId="0" borderId="0" applyFont="0" applyFill="0" applyBorder="0" applyAlignment="0" applyProtection="0"/>
  </cellStyleXfs>
  <cellXfs count="475">
    <xf numFmtId="0" fontId="0" fillId="0" borderId="0" xfId="0"/>
    <xf numFmtId="0" fontId="4" fillId="0" borderId="0" xfId="0" applyFont="1" applyAlignment="1" applyProtection="1">
      <alignment vertical="center"/>
      <protection hidden="1"/>
    </xf>
    <xf numFmtId="0" fontId="41" fillId="0" borderId="0" xfId="0" applyFont="1"/>
    <xf numFmtId="0" fontId="0" fillId="0" borderId="0" xfId="0" applyAlignment="1">
      <alignment vertical="center"/>
    </xf>
    <xf numFmtId="0" fontId="0" fillId="0" borderId="1" xfId="0" applyBorder="1"/>
    <xf numFmtId="0" fontId="0" fillId="0" borderId="2" xfId="0" applyBorder="1"/>
    <xf numFmtId="0" fontId="0" fillId="2" borderId="3" xfId="0" applyFill="1" applyBorder="1" applyProtection="1">
      <protection locked="0"/>
    </xf>
    <xf numFmtId="0" fontId="42" fillId="0" borderId="0" xfId="0" applyFont="1" applyAlignment="1">
      <alignment horizontal="left" vertical="center" wrapText="1"/>
    </xf>
    <xf numFmtId="0" fontId="42" fillId="0" borderId="4" xfId="0" applyFont="1" applyBorder="1" applyAlignment="1">
      <alignment horizontal="left" vertical="center" wrapText="1"/>
    </xf>
    <xf numFmtId="0" fontId="0" fillId="0" borderId="0" xfId="0" applyAlignment="1">
      <alignment vertical="center" wrapText="1"/>
    </xf>
    <xf numFmtId="0" fontId="43" fillId="0" borderId="0" xfId="0" applyFont="1" applyAlignment="1">
      <alignment vertical="center"/>
    </xf>
    <xf numFmtId="0" fontId="42" fillId="0" borderId="0" xfId="0" applyFont="1" applyAlignment="1">
      <alignment vertical="center"/>
    </xf>
    <xf numFmtId="49" fontId="42" fillId="3" borderId="5" xfId="0" applyNumberFormat="1" applyFont="1" applyFill="1" applyBorder="1" applyAlignment="1">
      <alignment horizontal="right" vertical="center"/>
    </xf>
    <xf numFmtId="1" fontId="42" fillId="3" borderId="5" xfId="0" applyNumberFormat="1" applyFont="1" applyFill="1" applyBorder="1" applyAlignment="1">
      <alignment vertical="center"/>
    </xf>
    <xf numFmtId="2" fontId="42" fillId="0" borderId="0" xfId="0" applyNumberFormat="1" applyFont="1" applyAlignment="1">
      <alignment vertical="center"/>
    </xf>
    <xf numFmtId="0" fontId="42" fillId="0" borderId="4" xfId="0" applyFont="1" applyBorder="1" applyAlignment="1">
      <alignment vertical="center"/>
    </xf>
    <xf numFmtId="0" fontId="42" fillId="0" borderId="4" xfId="0" applyFont="1" applyBorder="1" applyAlignment="1">
      <alignment horizontal="left" vertical="center"/>
    </xf>
    <xf numFmtId="0" fontId="0" fillId="0" borderId="4" xfId="0" applyBorder="1" applyProtection="1">
      <protection locked="0"/>
    </xf>
    <xf numFmtId="0" fontId="41" fillId="0" borderId="0" xfId="0" applyFont="1" applyProtection="1">
      <protection hidden="1"/>
    </xf>
    <xf numFmtId="0" fontId="0" fillId="0" borderId="0" xfId="0" applyProtection="1">
      <protection hidden="1"/>
    </xf>
    <xf numFmtId="0" fontId="44" fillId="0" borderId="0" xfId="0" applyFont="1" applyProtection="1">
      <protection hidden="1"/>
    </xf>
    <xf numFmtId="0" fontId="5" fillId="0" borderId="0" xfId="0" applyFont="1" applyAlignment="1" applyProtection="1">
      <alignment horizontal="left" vertical="center"/>
      <protection hidden="1"/>
    </xf>
    <xf numFmtId="0" fontId="45" fillId="0" borderId="0" xfId="0" applyFont="1" applyProtection="1">
      <protection hidden="1"/>
    </xf>
    <xf numFmtId="0" fontId="7" fillId="0" borderId="0" xfId="0" applyFont="1" applyAlignment="1" applyProtection="1">
      <alignment vertical="center"/>
      <protection hidden="1"/>
    </xf>
    <xf numFmtId="0" fontId="46" fillId="0" borderId="0" xfId="0" applyFont="1" applyProtection="1">
      <protection hidden="1"/>
    </xf>
    <xf numFmtId="0" fontId="47" fillId="0" borderId="0" xfId="0" applyFont="1" applyProtection="1">
      <protection hidden="1"/>
    </xf>
    <xf numFmtId="0" fontId="2" fillId="0" borderId="0" xfId="0" applyFont="1" applyAlignment="1" applyProtection="1">
      <alignment vertical="center" wrapText="1"/>
      <protection hidden="1"/>
    </xf>
    <xf numFmtId="0" fontId="42" fillId="0" borderId="0" xfId="0" applyFont="1" applyProtection="1">
      <protection hidden="1"/>
    </xf>
    <xf numFmtId="5" fontId="42" fillId="0" borderId="4" xfId="3" applyNumberFormat="1" applyFont="1" applyFill="1" applyBorder="1" applyAlignment="1" applyProtection="1">
      <protection hidden="1"/>
    </xf>
    <xf numFmtId="0" fontId="48" fillId="0" borderId="0" xfId="0" applyFont="1" applyProtection="1">
      <protection hidden="1"/>
    </xf>
    <xf numFmtId="0" fontId="49" fillId="0" borderId="0" xfId="0" applyFont="1" applyProtection="1">
      <protection hidden="1"/>
    </xf>
    <xf numFmtId="0" fontId="47" fillId="0" borderId="0" xfId="0" applyFont="1" applyAlignment="1" applyProtection="1">
      <alignment vertical="center" wrapText="1"/>
      <protection hidden="1"/>
    </xf>
    <xf numFmtId="0" fontId="47" fillId="0" borderId="0" xfId="0" applyFont="1" applyAlignment="1" applyProtection="1">
      <alignment vertical="center"/>
      <protection hidden="1"/>
    </xf>
    <xf numFmtId="0" fontId="50" fillId="0" borderId="0" xfId="0" applyFont="1" applyProtection="1">
      <protection hidden="1"/>
    </xf>
    <xf numFmtId="0" fontId="38" fillId="0" borderId="0" xfId="5" applyFill="1" applyBorder="1" applyAlignment="1" applyProtection="1">
      <alignment vertical="center"/>
      <protection hidden="1"/>
    </xf>
    <xf numFmtId="0" fontId="51" fillId="0" borderId="0" xfId="5" applyFont="1" applyFill="1" applyBorder="1" applyAlignment="1" applyProtection="1">
      <protection hidden="1"/>
    </xf>
    <xf numFmtId="0" fontId="46" fillId="0" borderId="0" xfId="0" applyFont="1" applyAlignment="1" applyProtection="1">
      <alignment horizontal="left"/>
      <protection hidden="1"/>
    </xf>
    <xf numFmtId="0" fontId="11" fillId="0" borderId="0" xfId="0" applyFont="1" applyAlignment="1" applyProtection="1">
      <alignment vertical="center" wrapText="1"/>
      <protection hidden="1"/>
    </xf>
    <xf numFmtId="0" fontId="46" fillId="0" borderId="4" xfId="0" applyFont="1" applyBorder="1" applyAlignment="1" applyProtection="1">
      <alignment horizontal="center" vertical="center" wrapText="1"/>
      <protection hidden="1"/>
    </xf>
    <xf numFmtId="0" fontId="8" fillId="0" borderId="0" xfId="0" applyFont="1" applyProtection="1">
      <protection hidden="1"/>
    </xf>
    <xf numFmtId="0" fontId="52" fillId="0" borderId="0" xfId="0" applyFont="1" applyProtection="1">
      <protection hidden="1"/>
    </xf>
    <xf numFmtId="0" fontId="8" fillId="0" borderId="0" xfId="0" applyFont="1" applyAlignment="1" applyProtection="1">
      <alignment horizontal="right"/>
      <protection hidden="1"/>
    </xf>
    <xf numFmtId="0" fontId="8" fillId="0" borderId="0" xfId="0" applyFont="1" applyAlignment="1" applyProtection="1">
      <alignment wrapText="1"/>
      <protection hidden="1"/>
    </xf>
    <xf numFmtId="0" fontId="8" fillId="0" borderId="6" xfId="0" applyFont="1" applyBorder="1" applyAlignment="1" applyProtection="1">
      <alignment horizontal="right"/>
      <protection hidden="1"/>
    </xf>
    <xf numFmtId="0" fontId="15" fillId="0" borderId="0" xfId="7" applyFont="1" applyProtection="1">
      <protection hidden="1"/>
    </xf>
    <xf numFmtId="0" fontId="12" fillId="0" borderId="0" xfId="7" applyFont="1" applyAlignment="1" applyProtection="1">
      <alignment horizontal="right"/>
      <protection hidden="1"/>
    </xf>
    <xf numFmtId="14" fontId="12" fillId="0" borderId="0" xfId="7" applyNumberFormat="1" applyFont="1" applyProtection="1">
      <protection hidden="1"/>
    </xf>
    <xf numFmtId="0" fontId="14" fillId="0" borderId="0" xfId="7" applyFont="1" applyAlignment="1" applyProtection="1">
      <alignment wrapText="1"/>
      <protection hidden="1"/>
    </xf>
    <xf numFmtId="0" fontId="46" fillId="0" borderId="0" xfId="0" applyFont="1" applyAlignment="1" applyProtection="1">
      <alignment horizontal="left" wrapText="1"/>
      <protection hidden="1"/>
    </xf>
    <xf numFmtId="0" fontId="15" fillId="0" borderId="0" xfId="7" applyFont="1" applyAlignment="1" applyProtection="1">
      <alignment horizontal="right"/>
      <protection hidden="1"/>
    </xf>
    <xf numFmtId="0" fontId="15" fillId="0" borderId="0" xfId="7" applyFont="1" applyAlignment="1" applyProtection="1">
      <alignment horizontal="left" wrapText="1"/>
      <protection hidden="1"/>
    </xf>
    <xf numFmtId="0" fontId="15" fillId="0" borderId="0" xfId="7" applyFont="1" applyAlignment="1" applyProtection="1">
      <alignment horizontal="left"/>
      <protection hidden="1"/>
    </xf>
    <xf numFmtId="0" fontId="12" fillId="0" borderId="0" xfId="7" applyFont="1" applyAlignment="1" applyProtection="1">
      <alignment horizontal="left" wrapText="1"/>
      <protection hidden="1"/>
    </xf>
    <xf numFmtId="0" fontId="16" fillId="4" borderId="3" xfId="8" applyFont="1" applyFill="1" applyBorder="1" applyAlignment="1" applyProtection="1">
      <alignment horizontal="center" vertical="center" wrapText="1"/>
      <protection hidden="1"/>
    </xf>
    <xf numFmtId="0" fontId="0" fillId="0" borderId="7" xfId="0" applyBorder="1"/>
    <xf numFmtId="0" fontId="14" fillId="0" borderId="4" xfId="7" applyFont="1" applyBorder="1" applyAlignment="1" applyProtection="1">
      <alignment horizontal="right"/>
      <protection hidden="1"/>
    </xf>
    <xf numFmtId="44" fontId="14" fillId="0" borderId="4" xfId="3" applyFont="1" applyFill="1" applyBorder="1" applyAlignment="1" applyProtection="1">
      <protection hidden="1"/>
    </xf>
    <xf numFmtId="49" fontId="6" fillId="0" borderId="0" xfId="0" applyNumberFormat="1" applyFont="1" applyAlignment="1" applyProtection="1">
      <alignment horizontal="right" vertical="center" wrapText="1"/>
      <protection hidden="1"/>
    </xf>
    <xf numFmtId="0" fontId="6" fillId="0" borderId="0" xfId="0" applyFont="1" applyAlignment="1" applyProtection="1">
      <alignment horizontal="left" vertical="center"/>
      <protection hidden="1"/>
    </xf>
    <xf numFmtId="0" fontId="6" fillId="0" borderId="0" xfId="0" applyFont="1" applyAlignment="1" applyProtection="1">
      <alignment vertical="center"/>
      <protection hidden="1"/>
    </xf>
    <xf numFmtId="49" fontId="6" fillId="0" borderId="0" xfId="0" applyNumberFormat="1" applyFont="1" applyAlignment="1" applyProtection="1">
      <alignment horizontal="right" vertical="center"/>
      <protection hidden="1"/>
    </xf>
    <xf numFmtId="0" fontId="0" fillId="0" borderId="4" xfId="0" applyBorder="1" applyProtection="1">
      <protection hidden="1"/>
    </xf>
    <xf numFmtId="5" fontId="42" fillId="0" borderId="0" xfId="3" applyNumberFormat="1" applyFont="1" applyFill="1" applyBorder="1" applyAlignment="1" applyProtection="1">
      <protection hidden="1"/>
    </xf>
    <xf numFmtId="0" fontId="12" fillId="0" borderId="0" xfId="7" applyFont="1" applyAlignment="1" applyProtection="1">
      <alignment horizontal="left"/>
      <protection hidden="1"/>
    </xf>
    <xf numFmtId="0" fontId="16" fillId="0" borderId="0" xfId="8" applyFont="1" applyAlignment="1" applyProtection="1">
      <alignment vertical="center" wrapText="1"/>
      <protection hidden="1"/>
    </xf>
    <xf numFmtId="0" fontId="0" fillId="0" borderId="8" xfId="0" applyBorder="1"/>
    <xf numFmtId="0" fontId="15" fillId="0" borderId="0" xfId="7" applyFont="1" applyAlignment="1" applyProtection="1">
      <alignment wrapText="1"/>
      <protection hidden="1"/>
    </xf>
    <xf numFmtId="0" fontId="12" fillId="0" borderId="0" xfId="7" applyFont="1" applyAlignment="1" applyProtection="1">
      <alignment wrapText="1"/>
      <protection hidden="1"/>
    </xf>
    <xf numFmtId="0" fontId="39" fillId="0" borderId="9" xfId="0" applyFont="1" applyBorder="1"/>
    <xf numFmtId="0" fontId="39" fillId="0" borderId="10" xfId="0" applyFont="1" applyBorder="1"/>
    <xf numFmtId="0" fontId="53" fillId="0" borderId="0" xfId="0" applyFont="1"/>
    <xf numFmtId="0" fontId="54" fillId="0" borderId="0" xfId="0" applyFont="1" applyAlignment="1" applyProtection="1">
      <alignment horizontal="left" vertical="center"/>
      <protection hidden="1"/>
    </xf>
    <xf numFmtId="167" fontId="35" fillId="0" borderId="4" xfId="3" applyNumberFormat="1" applyFont="1" applyBorder="1" applyAlignment="1" applyProtection="1">
      <alignment horizontal="center"/>
      <protection hidden="1"/>
    </xf>
    <xf numFmtId="0" fontId="3" fillId="0" borderId="0" xfId="0" applyFont="1" applyAlignment="1" applyProtection="1">
      <alignment vertical="center"/>
      <protection hidden="1"/>
    </xf>
    <xf numFmtId="0" fontId="47" fillId="0" borderId="4" xfId="0" applyFont="1" applyBorder="1" applyProtection="1">
      <protection hidden="1"/>
    </xf>
    <xf numFmtId="0" fontId="46" fillId="0" borderId="4" xfId="0" applyFont="1" applyBorder="1" applyProtection="1">
      <protection hidden="1"/>
    </xf>
    <xf numFmtId="0" fontId="2" fillId="0" borderId="4" xfId="0" applyFont="1" applyBorder="1" applyAlignment="1" applyProtection="1">
      <alignment vertical="center" wrapText="1"/>
      <protection hidden="1"/>
    </xf>
    <xf numFmtId="0" fontId="42" fillId="0" borderId="4" xfId="0" applyFont="1" applyBorder="1" applyProtection="1">
      <protection hidden="1"/>
    </xf>
    <xf numFmtId="0" fontId="36" fillId="0" borderId="0" xfId="0" applyFont="1"/>
    <xf numFmtId="169" fontId="0" fillId="0" borderId="0" xfId="0" applyNumberFormat="1" applyAlignment="1">
      <alignment vertical="center"/>
    </xf>
    <xf numFmtId="0" fontId="42" fillId="0" borderId="0" xfId="0" quotePrefix="1" applyFont="1" applyAlignment="1" applyProtection="1">
      <alignment horizontal="right"/>
      <protection hidden="1"/>
    </xf>
    <xf numFmtId="0" fontId="43" fillId="0" borderId="0" xfId="0" applyFont="1" applyAlignment="1" applyProtection="1">
      <alignment horizontal="center"/>
      <protection hidden="1"/>
    </xf>
    <xf numFmtId="0" fontId="0" fillId="0" borderId="11" xfId="0" applyBorder="1"/>
    <xf numFmtId="0" fontId="0" fillId="0" borderId="12" xfId="0" applyBorder="1"/>
    <xf numFmtId="0" fontId="43" fillId="0" borderId="0" xfId="0" applyFont="1" applyAlignment="1" applyProtection="1">
      <alignment horizontal="center" vertical="center"/>
      <protection hidden="1"/>
    </xf>
    <xf numFmtId="0" fontId="45" fillId="0" borderId="0" xfId="0" applyFont="1" applyAlignment="1" applyProtection="1">
      <alignment wrapText="1"/>
      <protection hidden="1"/>
    </xf>
    <xf numFmtId="0" fontId="55" fillId="0" borderId="0" xfId="0" applyFont="1" applyProtection="1">
      <protection hidden="1"/>
    </xf>
    <xf numFmtId="0" fontId="54" fillId="0" borderId="0" xfId="0" applyFont="1" applyAlignment="1" applyProtection="1">
      <alignment vertical="center"/>
      <protection hidden="1"/>
    </xf>
    <xf numFmtId="0" fontId="56" fillId="0" borderId="0" xfId="0" applyFont="1" applyAlignment="1" applyProtection="1">
      <alignment horizontal="left" vertical="center"/>
      <protection hidden="1"/>
    </xf>
    <xf numFmtId="0" fontId="57" fillId="0" borderId="0" xfId="0" applyFont="1" applyAlignment="1" applyProtection="1">
      <alignment horizontal="center" vertical="center" wrapText="1"/>
      <protection hidden="1"/>
    </xf>
    <xf numFmtId="167" fontId="41" fillId="0" borderId="0" xfId="3" applyNumberFormat="1" applyFont="1" applyBorder="1" applyAlignment="1" applyProtection="1">
      <alignment horizontal="center"/>
      <protection hidden="1"/>
    </xf>
    <xf numFmtId="0" fontId="41" fillId="0" borderId="0" xfId="0" applyFont="1" applyAlignment="1" applyProtection="1">
      <alignment horizontal="center" vertical="center" wrapText="1"/>
      <protection hidden="1"/>
    </xf>
    <xf numFmtId="0" fontId="41" fillId="0" borderId="0" xfId="0" applyFont="1" applyAlignment="1" applyProtection="1">
      <alignment horizontal="left" vertical="center"/>
      <protection hidden="1"/>
    </xf>
    <xf numFmtId="0" fontId="41" fillId="0" borderId="4" xfId="0" applyFont="1" applyBorder="1" applyProtection="1">
      <protection locked="0"/>
    </xf>
    <xf numFmtId="5" fontId="41" fillId="0" borderId="4" xfId="3" applyNumberFormat="1" applyFont="1" applyFill="1" applyBorder="1" applyAlignment="1" applyProtection="1">
      <protection hidden="1"/>
    </xf>
    <xf numFmtId="1" fontId="41" fillId="0" borderId="4" xfId="0" applyNumberFormat="1" applyFont="1" applyBorder="1"/>
    <xf numFmtId="0" fontId="41" fillId="0" borderId="13" xfId="0" applyFont="1" applyBorder="1" applyProtection="1">
      <protection locked="0"/>
    </xf>
    <xf numFmtId="0" fontId="58" fillId="0" borderId="0" xfId="0" applyFont="1" applyProtection="1">
      <protection hidden="1"/>
    </xf>
    <xf numFmtId="0" fontId="56" fillId="0" borderId="0" xfId="0" applyFont="1" applyAlignment="1" applyProtection="1">
      <alignment vertical="center"/>
      <protection hidden="1"/>
    </xf>
    <xf numFmtId="5" fontId="41" fillId="0" borderId="6" xfId="3" applyNumberFormat="1" applyFont="1" applyFill="1" applyBorder="1" applyAlignment="1" applyProtection="1">
      <protection hidden="1"/>
    </xf>
    <xf numFmtId="168" fontId="41" fillId="0" borderId="4" xfId="1" applyNumberFormat="1" applyFont="1" applyBorder="1" applyAlignment="1" applyProtection="1">
      <protection locked="0"/>
    </xf>
    <xf numFmtId="168" fontId="41" fillId="0" borderId="0" xfId="1" applyNumberFormat="1" applyFont="1" applyBorder="1" applyAlignment="1" applyProtection="1">
      <protection locked="0"/>
    </xf>
    <xf numFmtId="171" fontId="41" fillId="0" borderId="4" xfId="0" applyNumberFormat="1" applyFont="1" applyBorder="1" applyProtection="1">
      <protection locked="0"/>
    </xf>
    <xf numFmtId="0" fontId="59" fillId="0" borderId="0" xfId="10" applyFont="1"/>
    <xf numFmtId="0" fontId="39" fillId="0" borderId="0" xfId="0" applyFont="1"/>
    <xf numFmtId="5" fontId="41" fillId="0" borderId="0" xfId="3" applyNumberFormat="1" applyFont="1" applyFill="1" applyBorder="1" applyAlignment="1" applyProtection="1">
      <protection hidden="1"/>
    </xf>
    <xf numFmtId="0" fontId="42" fillId="0" borderId="0" xfId="0" applyFont="1" applyProtection="1">
      <protection locked="0"/>
    </xf>
    <xf numFmtId="0" fontId="42" fillId="0" borderId="0" xfId="0" applyFont="1"/>
    <xf numFmtId="0" fontId="41" fillId="0" borderId="0" xfId="0" applyFont="1" applyProtection="1">
      <protection locked="0"/>
    </xf>
    <xf numFmtId="0" fontId="41" fillId="0" borderId="0" xfId="0" applyFont="1" applyAlignment="1" applyProtection="1">
      <alignment vertical="center" wrapText="1"/>
      <protection hidden="1"/>
    </xf>
    <xf numFmtId="0" fontId="41" fillId="0" borderId="0" xfId="0" applyFont="1" applyAlignment="1">
      <alignment horizontal="center"/>
    </xf>
    <xf numFmtId="0" fontId="60" fillId="0" borderId="0" xfId="0" applyFont="1" applyAlignment="1" applyProtection="1">
      <alignment vertical="center"/>
      <protection hidden="1"/>
    </xf>
    <xf numFmtId="0" fontId="60" fillId="0" borderId="0" xfId="0" applyFont="1" applyAlignment="1" applyProtection="1">
      <alignment horizontal="center" vertical="center" wrapText="1"/>
      <protection hidden="1"/>
    </xf>
    <xf numFmtId="0" fontId="61" fillId="0" borderId="0" xfId="0" applyFont="1" applyAlignment="1" applyProtection="1">
      <alignment vertical="center"/>
      <protection hidden="1"/>
    </xf>
    <xf numFmtId="0" fontId="59" fillId="0" borderId="4" xfId="0" applyFont="1" applyBorder="1" applyProtection="1">
      <protection locked="0"/>
    </xf>
    <xf numFmtId="0" fontId="59" fillId="0" borderId="0" xfId="0" applyFont="1" applyProtection="1">
      <protection hidden="1"/>
    </xf>
    <xf numFmtId="0" fontId="61" fillId="0" borderId="0" xfId="0" applyFont="1" applyProtection="1">
      <protection hidden="1"/>
    </xf>
    <xf numFmtId="5" fontId="59" fillId="0" borderId="4" xfId="3" applyNumberFormat="1" applyFont="1" applyFill="1" applyBorder="1" applyAlignment="1" applyProtection="1">
      <protection hidden="1"/>
    </xf>
    <xf numFmtId="0" fontId="59" fillId="0" borderId="0" xfId="0" applyFont="1" applyAlignment="1" applyProtection="1">
      <alignment horizontal="center" vertical="center"/>
      <protection hidden="1"/>
    </xf>
    <xf numFmtId="0" fontId="60" fillId="0" borderId="0" xfId="0" applyFont="1" applyAlignment="1" applyProtection="1">
      <alignment horizontal="center" vertical="center"/>
      <protection hidden="1"/>
    </xf>
    <xf numFmtId="0" fontId="61" fillId="0" borderId="0" xfId="0" applyFont="1" applyAlignment="1" applyProtection="1">
      <alignment horizontal="center" vertical="center"/>
      <protection hidden="1"/>
    </xf>
    <xf numFmtId="167" fontId="62" fillId="0" borderId="0" xfId="3" applyNumberFormat="1" applyFont="1" applyBorder="1" applyAlignment="1" applyProtection="1">
      <alignment horizontal="center"/>
      <protection hidden="1"/>
    </xf>
    <xf numFmtId="0" fontId="16" fillId="4" borderId="14" xfId="8" applyFont="1" applyFill="1" applyBorder="1" applyAlignment="1" applyProtection="1">
      <alignment horizontal="center" vertical="center" wrapText="1"/>
      <protection hidden="1"/>
    </xf>
    <xf numFmtId="0" fontId="16" fillId="0" borderId="0" xfId="8" applyFont="1" applyAlignment="1" applyProtection="1">
      <alignment horizontal="center" vertical="center" wrapText="1"/>
      <protection hidden="1"/>
    </xf>
    <xf numFmtId="0" fontId="46" fillId="0" borderId="8" xfId="0" applyFont="1" applyBorder="1" applyProtection="1">
      <protection hidden="1"/>
    </xf>
    <xf numFmtId="0" fontId="0" fillId="0" borderId="7" xfId="0" applyBorder="1" applyProtection="1">
      <protection hidden="1"/>
    </xf>
    <xf numFmtId="0" fontId="15" fillId="0" borderId="8" xfId="7" applyFont="1" applyBorder="1" applyProtection="1">
      <protection hidden="1"/>
    </xf>
    <xf numFmtId="0" fontId="46" fillId="0" borderId="0" xfId="0" applyFont="1" applyAlignment="1" applyProtection="1">
      <alignment horizontal="right"/>
      <protection hidden="1"/>
    </xf>
    <xf numFmtId="0" fontId="46" fillId="0" borderId="1" xfId="0" applyFont="1" applyBorder="1" applyProtection="1">
      <protection hidden="1"/>
    </xf>
    <xf numFmtId="0" fontId="0" fillId="0" borderId="2" xfId="0" applyBorder="1" applyProtection="1">
      <protection hidden="1"/>
    </xf>
    <xf numFmtId="0" fontId="0" fillId="0" borderId="3" xfId="0" applyBorder="1" applyProtection="1">
      <protection hidden="1"/>
    </xf>
    <xf numFmtId="44" fontId="36" fillId="0" borderId="0" xfId="3" applyFont="1" applyFill="1" applyBorder="1" applyProtection="1">
      <protection locked="0"/>
    </xf>
    <xf numFmtId="0" fontId="63" fillId="0" borderId="0" xfId="0" applyFont="1" applyAlignment="1">
      <alignment horizontal="center"/>
    </xf>
    <xf numFmtId="0" fontId="36" fillId="0" borderId="0" xfId="0" applyFont="1" applyAlignment="1">
      <alignment wrapText="1"/>
    </xf>
    <xf numFmtId="0" fontId="64" fillId="0" borderId="0" xfId="0" applyFont="1" applyAlignment="1">
      <alignment wrapText="1"/>
    </xf>
    <xf numFmtId="0" fontId="64" fillId="0" borderId="0" xfId="0" applyFont="1"/>
    <xf numFmtId="5" fontId="36" fillId="0" borderId="0" xfId="0" applyNumberFormat="1" applyFont="1"/>
    <xf numFmtId="7" fontId="36" fillId="0" borderId="0" xfId="0" applyNumberFormat="1" applyFont="1"/>
    <xf numFmtId="9" fontId="36" fillId="0" borderId="0" xfId="11" applyFont="1" applyProtection="1"/>
    <xf numFmtId="43" fontId="36" fillId="0" borderId="0" xfId="0" applyNumberFormat="1" applyFont="1"/>
    <xf numFmtId="172" fontId="36" fillId="0" borderId="0" xfId="0" applyNumberFormat="1" applyFont="1"/>
    <xf numFmtId="0" fontId="40" fillId="0" borderId="0" xfId="0" applyFont="1"/>
    <xf numFmtId="0" fontId="5" fillId="0" borderId="0" xfId="0" applyFont="1" applyAlignment="1" applyProtection="1">
      <alignment vertical="center"/>
      <protection hidden="1"/>
    </xf>
    <xf numFmtId="0" fontId="46" fillId="2" borderId="3" xfId="0" applyFont="1" applyFill="1" applyBorder="1" applyAlignment="1" applyProtection="1">
      <alignment horizontal="center" vertical="center" wrapText="1"/>
      <protection locked="0"/>
    </xf>
    <xf numFmtId="44" fontId="35" fillId="0" borderId="3" xfId="3" applyFont="1" applyBorder="1"/>
    <xf numFmtId="0" fontId="0" fillId="0" borderId="4" xfId="0" applyBorder="1"/>
    <xf numFmtId="0" fontId="0" fillId="0" borderId="13" xfId="0" applyBorder="1"/>
    <xf numFmtId="0" fontId="65" fillId="0" borderId="0" xfId="0" applyFont="1"/>
    <xf numFmtId="0" fontId="0" fillId="0" borderId="0" xfId="0" applyAlignment="1">
      <alignment horizontal="right"/>
    </xf>
    <xf numFmtId="0" fontId="0" fillId="0" borderId="0" xfId="0" applyAlignment="1">
      <alignment horizontal="left" vertical="center"/>
    </xf>
    <xf numFmtId="0" fontId="66" fillId="0" borderId="0" xfId="0" applyFont="1" applyAlignment="1" applyProtection="1">
      <alignment vertical="center"/>
      <protection hidden="1"/>
    </xf>
    <xf numFmtId="0" fontId="67" fillId="0" borderId="0" xfId="0" applyFont="1" applyAlignment="1" applyProtection="1">
      <alignment vertical="center"/>
      <protection hidden="1"/>
    </xf>
    <xf numFmtId="44" fontId="42" fillId="0" borderId="0" xfId="3" applyFont="1" applyBorder="1" applyAlignment="1">
      <alignment vertical="center"/>
    </xf>
    <xf numFmtId="0" fontId="43" fillId="0" borderId="4" xfId="0" applyFont="1" applyBorder="1" applyAlignment="1">
      <alignment horizontal="center"/>
    </xf>
    <xf numFmtId="0" fontId="42" fillId="0" borderId="0" xfId="0" applyFont="1" applyAlignment="1">
      <alignment horizontal="center"/>
    </xf>
    <xf numFmtId="0" fontId="42" fillId="0" borderId="0" xfId="0" applyFont="1" applyAlignment="1">
      <alignment vertical="top"/>
    </xf>
    <xf numFmtId="0" fontId="68" fillId="0" borderId="0" xfId="0" applyFont="1" applyAlignment="1">
      <alignment vertical="center"/>
    </xf>
    <xf numFmtId="0" fontId="69" fillId="0" borderId="0" xfId="5" applyFont="1" applyBorder="1" applyAlignment="1">
      <alignment vertical="center"/>
    </xf>
    <xf numFmtId="0" fontId="38" fillId="0" borderId="0" xfId="5" applyAlignment="1"/>
    <xf numFmtId="173" fontId="42" fillId="3" borderId="5" xfId="0" applyNumberFormat="1" applyFont="1" applyFill="1" applyBorder="1" applyAlignment="1">
      <alignment vertical="center"/>
    </xf>
    <xf numFmtId="0" fontId="0" fillId="0" borderId="0" xfId="0" applyAlignment="1" applyProtection="1">
      <alignment horizontal="right"/>
      <protection hidden="1"/>
    </xf>
    <xf numFmtId="0" fontId="48" fillId="0" borderId="26" xfId="0" applyFont="1" applyBorder="1" applyProtection="1">
      <protection hidden="1"/>
    </xf>
    <xf numFmtId="0" fontId="46" fillId="0" borderId="27" xfId="0" applyFont="1" applyBorder="1" applyProtection="1">
      <protection hidden="1"/>
    </xf>
    <xf numFmtId="0" fontId="42" fillId="0" borderId="27" xfId="0" applyFont="1" applyBorder="1" applyProtection="1">
      <protection hidden="1"/>
    </xf>
    <xf numFmtId="0" fontId="0" fillId="0" borderId="0" xfId="0" applyAlignment="1" applyProtection="1">
      <alignment vertical="center"/>
      <protection hidden="1"/>
    </xf>
    <xf numFmtId="0" fontId="70" fillId="0" borderId="0" xfId="0" applyFont="1" applyProtection="1">
      <protection hidden="1"/>
    </xf>
    <xf numFmtId="0" fontId="0" fillId="0" borderId="6" xfId="0" applyBorder="1" applyAlignment="1" applyProtection="1">
      <alignment horizontal="left"/>
      <protection hidden="1"/>
    </xf>
    <xf numFmtId="0" fontId="47" fillId="0" borderId="0" xfId="0" applyFont="1" applyAlignment="1" applyProtection="1">
      <alignment horizontal="left"/>
      <protection hidden="1"/>
    </xf>
    <xf numFmtId="0" fontId="46" fillId="0" borderId="6" xfId="0" applyFont="1" applyBorder="1" applyProtection="1">
      <protection hidden="1"/>
    </xf>
    <xf numFmtId="0" fontId="47" fillId="0" borderId="0" xfId="0" applyFont="1" applyAlignment="1" applyProtection="1">
      <alignment horizontal="right"/>
      <protection hidden="1"/>
    </xf>
    <xf numFmtId="0" fontId="42" fillId="0" borderId="6" xfId="0" applyFont="1" applyBorder="1" applyAlignment="1" applyProtection="1">
      <alignment horizontal="left"/>
      <protection hidden="1"/>
    </xf>
    <xf numFmtId="164" fontId="42" fillId="0" borderId="0" xfId="0" applyNumberFormat="1" applyFont="1" applyAlignment="1" applyProtection="1">
      <alignment horizontal="left"/>
      <protection hidden="1"/>
    </xf>
    <xf numFmtId="0" fontId="47" fillId="0" borderId="0" xfId="0" applyFont="1" applyAlignment="1" applyProtection="1">
      <alignment vertical="top"/>
      <protection hidden="1"/>
    </xf>
    <xf numFmtId="0" fontId="46" fillId="0" borderId="0" xfId="0" applyFont="1" applyAlignment="1" applyProtection="1">
      <alignment horizontal="center"/>
      <protection hidden="1"/>
    </xf>
    <xf numFmtId="0" fontId="47" fillId="0" borderId="0" xfId="0" applyFont="1" applyAlignment="1" applyProtection="1">
      <alignment horizontal="right" vertical="center"/>
      <protection hidden="1"/>
    </xf>
    <xf numFmtId="0" fontId="42" fillId="0" borderId="0" xfId="0" applyFont="1" applyAlignment="1" applyProtection="1">
      <alignment vertical="center"/>
      <protection hidden="1"/>
    </xf>
    <xf numFmtId="0" fontId="38" fillId="0" borderId="0" xfId="5" applyAlignment="1" applyProtection="1">
      <alignment vertical="center"/>
      <protection hidden="1"/>
    </xf>
    <xf numFmtId="165" fontId="42" fillId="0" borderId="0" xfId="0" applyNumberFormat="1" applyFont="1" applyAlignment="1" applyProtection="1">
      <alignment vertical="center"/>
      <protection hidden="1"/>
    </xf>
    <xf numFmtId="0" fontId="38" fillId="0" borderId="0" xfId="5" applyFill="1" applyAlignment="1" applyProtection="1">
      <alignment vertical="center"/>
      <protection hidden="1"/>
    </xf>
    <xf numFmtId="0" fontId="47" fillId="0" borderId="0" xfId="0" applyFont="1" applyAlignment="1" applyProtection="1">
      <alignment horizontal="right" wrapText="1"/>
      <protection hidden="1"/>
    </xf>
    <xf numFmtId="0" fontId="47" fillId="0" borderId="0" xfId="0" applyFont="1" applyAlignment="1" applyProtection="1">
      <alignment horizontal="center"/>
      <protection hidden="1"/>
    </xf>
    <xf numFmtId="0" fontId="8" fillId="0" borderId="0" xfId="0" applyFont="1" applyAlignment="1" applyProtection="1">
      <alignment horizontal="right" vertical="center"/>
      <protection hidden="1"/>
    </xf>
    <xf numFmtId="0" fontId="9" fillId="0" borderId="0" xfId="0" applyFont="1" applyAlignment="1" applyProtection="1">
      <alignment horizontal="right" vertical="center" wrapText="1"/>
      <protection hidden="1"/>
    </xf>
    <xf numFmtId="0" fontId="9" fillId="0" borderId="0" xfId="0" applyFont="1" applyProtection="1">
      <protection hidden="1"/>
    </xf>
    <xf numFmtId="0" fontId="9" fillId="0" borderId="0" xfId="0" applyFont="1" applyAlignment="1" applyProtection="1">
      <alignment horizontal="center" vertical="center" wrapText="1"/>
      <protection hidden="1"/>
    </xf>
    <xf numFmtId="0" fontId="8" fillId="0" borderId="6" xfId="0" applyFont="1" applyBorder="1" applyAlignment="1" applyProtection="1">
      <alignment horizontal="left" vertical="center"/>
      <protection hidden="1"/>
    </xf>
    <xf numFmtId="0" fontId="0" fillId="0" borderId="6" xfId="0" applyBorder="1" applyAlignment="1" applyProtection="1">
      <alignment horizontal="right"/>
      <protection hidden="1"/>
    </xf>
    <xf numFmtId="0" fontId="8" fillId="0" borderId="6" xfId="0" applyFont="1" applyBorder="1" applyProtection="1">
      <protection hidden="1"/>
    </xf>
    <xf numFmtId="0" fontId="0" fillId="0" borderId="6" xfId="0" applyBorder="1" applyProtection="1">
      <protection hidden="1"/>
    </xf>
    <xf numFmtId="0" fontId="52" fillId="0" borderId="6" xfId="0" applyFont="1" applyBorder="1" applyProtection="1">
      <protection hidden="1"/>
    </xf>
    <xf numFmtId="0" fontId="8" fillId="0" borderId="6" xfId="0" applyFont="1" applyBorder="1" applyAlignment="1" applyProtection="1">
      <alignment horizontal="right" vertical="center"/>
      <protection hidden="1"/>
    </xf>
    <xf numFmtId="0" fontId="8" fillId="0" borderId="6" xfId="0" applyFont="1" applyBorder="1" applyAlignment="1" applyProtection="1">
      <alignment vertical="center" wrapText="1"/>
      <protection hidden="1"/>
    </xf>
    <xf numFmtId="0" fontId="0" fillId="0" borderId="0" xfId="0" applyProtection="1">
      <protection locked="0"/>
    </xf>
    <xf numFmtId="0" fontId="16" fillId="4" borderId="16" xfId="8" applyFont="1" applyFill="1" applyBorder="1" applyAlignment="1" applyProtection="1">
      <alignment horizontal="center" vertical="center" wrapText="1"/>
      <protection hidden="1"/>
    </xf>
    <xf numFmtId="0" fontId="53" fillId="0" borderId="0" xfId="0" applyFont="1" applyAlignment="1">
      <alignment horizontal="right"/>
    </xf>
    <xf numFmtId="0" fontId="16" fillId="0" borderId="7" xfId="8" applyFont="1" applyBorder="1" applyAlignment="1" applyProtection="1">
      <alignment horizontal="center" vertical="center" wrapText="1"/>
      <protection hidden="1"/>
    </xf>
    <xf numFmtId="0" fontId="16" fillId="0" borderId="8" xfId="8" applyFont="1" applyBorder="1" applyAlignment="1" applyProtection="1">
      <alignment horizontal="center" vertical="center" wrapText="1"/>
      <protection hidden="1"/>
    </xf>
    <xf numFmtId="0" fontId="59" fillId="0" borderId="4" xfId="0" applyFont="1" applyBorder="1" applyAlignment="1" applyProtection="1">
      <alignment horizontal="left"/>
      <protection locked="0"/>
    </xf>
    <xf numFmtId="2" fontId="59" fillId="0" borderId="0" xfId="10" applyNumberFormat="1" applyFont="1"/>
    <xf numFmtId="2" fontId="59" fillId="0" borderId="0" xfId="1" applyNumberFormat="1" applyFont="1" applyBorder="1"/>
    <xf numFmtId="171" fontId="59" fillId="0" borderId="0" xfId="10" applyNumberFormat="1" applyFont="1"/>
    <xf numFmtId="166" fontId="41" fillId="0" borderId="0" xfId="1" applyNumberFormat="1" applyFont="1" applyFill="1" applyBorder="1"/>
    <xf numFmtId="0" fontId="16" fillId="4" borderId="15" xfId="0" applyFont="1" applyFill="1" applyBorder="1" applyAlignment="1">
      <alignment horizontal="center" vertical="center"/>
    </xf>
    <xf numFmtId="0" fontId="41" fillId="0" borderId="11" xfId="0" applyFont="1" applyBorder="1"/>
    <xf numFmtId="0" fontId="0" fillId="5" borderId="11" xfId="0" applyFill="1" applyBorder="1"/>
    <xf numFmtId="0" fontId="0" fillId="5" borderId="12" xfId="0" applyFill="1" applyBorder="1"/>
    <xf numFmtId="0" fontId="15" fillId="0" borderId="0" xfId="7" applyFont="1"/>
    <xf numFmtId="0" fontId="41" fillId="5" borderId="0" xfId="0" applyFont="1" applyFill="1" applyAlignment="1" applyProtection="1">
      <alignment horizontal="center" vertical="center" wrapText="1"/>
      <protection hidden="1"/>
    </xf>
    <xf numFmtId="5" fontId="59" fillId="0" borderId="0" xfId="3" applyNumberFormat="1" applyFont="1" applyFill="1" applyBorder="1" applyAlignment="1" applyProtection="1">
      <protection hidden="1"/>
    </xf>
    <xf numFmtId="0" fontId="41" fillId="0" borderId="15" xfId="0" applyFont="1" applyBorder="1"/>
    <xf numFmtId="44" fontId="35" fillId="0" borderId="4" xfId="3" applyFont="1" applyBorder="1"/>
    <xf numFmtId="44" fontId="35" fillId="0" borderId="13" xfId="3" applyFont="1" applyBorder="1"/>
    <xf numFmtId="172" fontId="35" fillId="0" borderId="4" xfId="3" applyNumberFormat="1" applyFont="1" applyBorder="1"/>
    <xf numFmtId="172" fontId="35" fillId="0" borderId="13" xfId="3" applyNumberFormat="1" applyFont="1" applyBorder="1"/>
    <xf numFmtId="0" fontId="0" fillId="6" borderId="0" xfId="0" applyFill="1" applyProtection="1">
      <protection hidden="1"/>
    </xf>
    <xf numFmtId="0" fontId="48" fillId="6" borderId="26" xfId="0" applyFont="1" applyFill="1" applyBorder="1" applyAlignment="1" applyProtection="1">
      <alignment horizontal="left"/>
      <protection hidden="1"/>
    </xf>
    <xf numFmtId="0" fontId="48" fillId="6" borderId="26" xfId="0" applyFont="1" applyFill="1" applyBorder="1" applyProtection="1">
      <protection hidden="1"/>
    </xf>
    <xf numFmtId="44" fontId="35" fillId="0" borderId="0" xfId="3" applyFont="1"/>
    <xf numFmtId="49" fontId="9" fillId="0" borderId="0" xfId="0" applyNumberFormat="1" applyFont="1" applyAlignment="1" applyProtection="1">
      <alignment horizontal="right"/>
      <protection hidden="1"/>
    </xf>
    <xf numFmtId="0" fontId="10" fillId="0" borderId="0" xfId="0" applyFont="1" applyAlignment="1" applyProtection="1">
      <alignment horizontal="left"/>
      <protection hidden="1"/>
    </xf>
    <xf numFmtId="44" fontId="25" fillId="6" borderId="0" xfId="0" applyNumberFormat="1" applyFont="1" applyFill="1" applyAlignment="1" applyProtection="1">
      <alignment horizontal="center"/>
      <protection hidden="1"/>
    </xf>
    <xf numFmtId="0" fontId="25" fillId="6" borderId="0" xfId="0" applyFont="1" applyFill="1" applyAlignment="1" applyProtection="1">
      <alignment horizontal="center"/>
      <protection hidden="1"/>
    </xf>
    <xf numFmtId="0" fontId="42" fillId="0" borderId="0" xfId="0" applyFont="1" applyAlignment="1" applyProtection="1">
      <alignment horizontal="right"/>
      <protection hidden="1"/>
    </xf>
    <xf numFmtId="0" fontId="36" fillId="6" borderId="0" xfId="0" applyFont="1" applyFill="1" applyAlignment="1">
      <alignment horizontal="right"/>
    </xf>
    <xf numFmtId="0" fontId="43" fillId="0" borderId="0" xfId="0" applyFont="1" applyAlignment="1">
      <alignment horizontal="right" vertical="center"/>
    </xf>
    <xf numFmtId="0" fontId="61" fillId="0" borderId="0" xfId="0" applyFont="1"/>
    <xf numFmtId="0" fontId="46" fillId="2" borderId="4" xfId="0" applyFont="1" applyFill="1" applyBorder="1" applyAlignment="1" applyProtection="1">
      <alignment horizontal="left"/>
      <protection locked="0"/>
    </xf>
    <xf numFmtId="0" fontId="71" fillId="0" borderId="0" xfId="0" applyFont="1" applyAlignment="1" applyProtection="1">
      <alignment vertical="center"/>
      <protection hidden="1"/>
    </xf>
    <xf numFmtId="0" fontId="72" fillId="0" borderId="0" xfId="0" applyFont="1" applyAlignment="1" applyProtection="1">
      <alignment vertical="center"/>
      <protection hidden="1"/>
    </xf>
    <xf numFmtId="0" fontId="73" fillId="0" borderId="0" xfId="0" applyFont="1" applyAlignment="1" applyProtection="1">
      <alignment horizontal="left" vertical="top"/>
      <protection hidden="1"/>
    </xf>
    <xf numFmtId="0" fontId="74" fillId="0" borderId="0" xfId="0" applyFont="1" applyAlignment="1" applyProtection="1">
      <alignment horizontal="left" vertical="top"/>
      <protection hidden="1"/>
    </xf>
    <xf numFmtId="0" fontId="75" fillId="0" borderId="0" xfId="0" applyFont="1" applyProtection="1">
      <protection hidden="1"/>
    </xf>
    <xf numFmtId="0" fontId="19" fillId="0" borderId="0" xfId="0" applyFont="1" applyAlignment="1" applyProtection="1">
      <alignment horizontal="right" vertical="top"/>
      <protection hidden="1"/>
    </xf>
    <xf numFmtId="0" fontId="76" fillId="0" borderId="0" xfId="0" applyFont="1" applyProtection="1">
      <protection hidden="1"/>
    </xf>
    <xf numFmtId="0" fontId="77" fillId="0" borderId="0" xfId="0" applyFont="1" applyAlignment="1" applyProtection="1">
      <alignment horizontal="right" vertical="top"/>
      <protection hidden="1"/>
    </xf>
    <xf numFmtId="0" fontId="77" fillId="0" borderId="0" xfId="0" applyFont="1" applyAlignment="1" applyProtection="1">
      <alignment horizontal="left" vertical="top"/>
      <protection hidden="1"/>
    </xf>
    <xf numFmtId="0" fontId="19" fillId="0" borderId="0" xfId="0" applyFont="1" applyAlignment="1" applyProtection="1">
      <alignment horizontal="left" vertical="top"/>
      <protection hidden="1"/>
    </xf>
    <xf numFmtId="0" fontId="78" fillId="0" borderId="0" xfId="0" applyFont="1" applyProtection="1">
      <protection hidden="1"/>
    </xf>
    <xf numFmtId="0" fontId="19" fillId="0" borderId="0" xfId="0" applyFont="1" applyAlignment="1" applyProtection="1">
      <alignment vertical="top"/>
      <protection hidden="1"/>
    </xf>
    <xf numFmtId="0" fontId="77" fillId="0" borderId="0" xfId="0" applyFont="1" applyAlignment="1" applyProtection="1">
      <alignment horizontal="left" vertical="top" wrapText="1"/>
      <protection hidden="1"/>
    </xf>
    <xf numFmtId="0" fontId="19" fillId="0" borderId="0" xfId="0" applyFont="1" applyAlignment="1" applyProtection="1">
      <alignment vertical="center"/>
      <protection hidden="1"/>
    </xf>
    <xf numFmtId="0" fontId="79" fillId="0" borderId="0" xfId="0" applyFont="1" applyAlignment="1" applyProtection="1">
      <alignment horizontal="left" vertical="center" wrapText="1"/>
      <protection hidden="1"/>
    </xf>
    <xf numFmtId="0" fontId="77" fillId="0" borderId="4" xfId="0" applyFont="1" applyBorder="1" applyAlignment="1" applyProtection="1">
      <alignment horizontal="left" vertical="top" wrapText="1"/>
      <protection hidden="1"/>
    </xf>
    <xf numFmtId="0" fontId="8" fillId="0" borderId="0" xfId="0" applyFont="1" applyAlignment="1" applyProtection="1">
      <alignment vertical="center"/>
      <protection hidden="1"/>
    </xf>
    <xf numFmtId="0" fontId="77" fillId="0" borderId="0" xfId="0" applyFont="1" applyAlignment="1" applyProtection="1">
      <alignment vertical="top"/>
      <protection hidden="1"/>
    </xf>
    <xf numFmtId="0" fontId="8" fillId="0" borderId="0" xfId="0" applyFont="1" applyAlignment="1" applyProtection="1">
      <alignment vertical="center" wrapText="1"/>
      <protection hidden="1"/>
    </xf>
    <xf numFmtId="0" fontId="46" fillId="6" borderId="0" xfId="0" applyFont="1" applyFill="1" applyAlignment="1" applyProtection="1">
      <alignment horizontal="center" vertical="top"/>
      <protection hidden="1"/>
    </xf>
    <xf numFmtId="0" fontId="46" fillId="6" borderId="0" xfId="0" applyFont="1" applyFill="1" applyAlignment="1" applyProtection="1">
      <alignment vertical="top"/>
      <protection hidden="1"/>
    </xf>
    <xf numFmtId="0" fontId="38" fillId="6" borderId="0" xfId="5" applyFill="1" applyBorder="1" applyAlignment="1" applyProtection="1">
      <alignment vertical="top"/>
      <protection hidden="1"/>
    </xf>
    <xf numFmtId="0" fontId="46" fillId="6" borderId="0" xfId="0" applyFont="1" applyFill="1" applyAlignment="1" applyProtection="1">
      <alignment horizontal="left" vertical="top"/>
      <protection hidden="1"/>
    </xf>
    <xf numFmtId="0" fontId="9" fillId="0" borderId="0" xfId="0" applyFont="1" applyAlignment="1" applyProtection="1">
      <alignment horizontal="center" vertical="top"/>
      <protection hidden="1"/>
    </xf>
    <xf numFmtId="0" fontId="9" fillId="0" borderId="0" xfId="0" applyFont="1" applyAlignment="1" applyProtection="1">
      <alignment horizontal="left" vertical="top"/>
      <protection hidden="1"/>
    </xf>
    <xf numFmtId="0" fontId="9" fillId="6" borderId="0" xfId="0" applyFont="1" applyFill="1" applyAlignment="1" applyProtection="1">
      <alignment horizontal="center" vertical="top"/>
      <protection hidden="1"/>
    </xf>
    <xf numFmtId="0" fontId="9" fillId="6" borderId="0" xfId="0" applyFont="1" applyFill="1" applyAlignment="1" applyProtection="1">
      <alignment horizontal="left" vertical="top"/>
      <protection hidden="1"/>
    </xf>
    <xf numFmtId="0" fontId="38" fillId="0" borderId="0" xfId="5" applyFill="1" applyAlignment="1" applyProtection="1">
      <alignment horizontal="left" vertical="top"/>
      <protection hidden="1"/>
    </xf>
    <xf numFmtId="0" fontId="2" fillId="0" borderId="0" xfId="0" applyFont="1" applyAlignment="1" applyProtection="1">
      <alignment horizontal="center" vertical="top"/>
      <protection hidden="1"/>
    </xf>
    <xf numFmtId="0" fontId="46" fillId="0" borderId="0" xfId="0" applyFont="1" applyAlignment="1" applyProtection="1">
      <alignment horizontal="center" vertical="top"/>
      <protection hidden="1"/>
    </xf>
    <xf numFmtId="0" fontId="46" fillId="0" borderId="0" xfId="0" applyFont="1" applyAlignment="1" applyProtection="1">
      <alignment horizontal="left" vertical="top"/>
      <protection hidden="1"/>
    </xf>
    <xf numFmtId="0" fontId="46" fillId="0" borderId="0" xfId="0" applyFont="1" applyAlignment="1" applyProtection="1">
      <alignment vertical="top"/>
      <protection hidden="1"/>
    </xf>
    <xf numFmtId="0" fontId="46" fillId="0" borderId="0" xfId="0" applyFont="1" applyAlignment="1" applyProtection="1">
      <alignment horizontal="right" vertical="top"/>
      <protection hidden="1"/>
    </xf>
    <xf numFmtId="0" fontId="9" fillId="0" borderId="0" xfId="0" applyFont="1" applyAlignment="1" applyProtection="1">
      <alignment vertical="top"/>
      <protection hidden="1"/>
    </xf>
    <xf numFmtId="0" fontId="80" fillId="0" borderId="0" xfId="6" applyFont="1" applyFill="1" applyAlignment="1" applyProtection="1">
      <alignment vertical="top"/>
      <protection hidden="1"/>
    </xf>
    <xf numFmtId="0" fontId="59" fillId="0" borderId="0" xfId="0" applyFont="1" applyAlignment="1" applyProtection="1">
      <alignment vertical="top"/>
      <protection hidden="1"/>
    </xf>
    <xf numFmtId="0" fontId="59" fillId="0" borderId="0" xfId="0" applyFont="1" applyAlignment="1" applyProtection="1">
      <alignment horizontal="right" vertical="top"/>
      <protection hidden="1"/>
    </xf>
    <xf numFmtId="0" fontId="2" fillId="6" borderId="0" xfId="0" applyFont="1" applyFill="1" applyAlignment="1" applyProtection="1">
      <alignment vertical="top"/>
      <protection hidden="1"/>
    </xf>
    <xf numFmtId="0" fontId="15" fillId="6" borderId="0" xfId="0" applyFont="1" applyFill="1" applyAlignment="1" applyProtection="1">
      <alignment vertical="top"/>
      <protection hidden="1"/>
    </xf>
    <xf numFmtId="0" fontId="42" fillId="0" borderId="0" xfId="0" applyFont="1" applyAlignment="1" applyProtection="1">
      <alignment vertical="top"/>
      <protection hidden="1"/>
    </xf>
    <xf numFmtId="0" fontId="24" fillId="0" borderId="0" xfId="0" applyFont="1" applyAlignment="1" applyProtection="1">
      <alignment vertical="top"/>
      <protection hidden="1"/>
    </xf>
    <xf numFmtId="0" fontId="10" fillId="0" borderId="0" xfId="0" applyFont="1" applyAlignment="1" applyProtection="1">
      <alignment vertical="top"/>
      <protection hidden="1"/>
    </xf>
    <xf numFmtId="0" fontId="9" fillId="0" borderId="0" xfId="0" applyFont="1" applyAlignment="1" applyProtection="1">
      <alignment horizontal="right" vertical="top"/>
      <protection hidden="1"/>
    </xf>
    <xf numFmtId="0" fontId="59" fillId="0" borderId="0" xfId="0" applyFont="1" applyAlignment="1" applyProtection="1">
      <alignment horizontal="left" vertical="center" indent="5"/>
      <protection hidden="1"/>
    </xf>
    <xf numFmtId="0" fontId="0" fillId="0" borderId="0" xfId="0" applyAlignment="1" applyProtection="1">
      <alignment vertical="top"/>
      <protection hidden="1"/>
    </xf>
    <xf numFmtId="0" fontId="0" fillId="2" borderId="3" xfId="0" applyFill="1" applyBorder="1" applyProtection="1">
      <protection hidden="1"/>
    </xf>
    <xf numFmtId="0" fontId="81" fillId="0" borderId="0" xfId="0" applyFont="1" applyProtection="1">
      <protection hidden="1"/>
    </xf>
    <xf numFmtId="0" fontId="0" fillId="0" borderId="4" xfId="0" applyBorder="1" applyAlignment="1" applyProtection="1">
      <alignment vertical="top"/>
      <protection hidden="1"/>
    </xf>
    <xf numFmtId="0" fontId="81" fillId="0" borderId="4" xfId="0" applyFont="1" applyBorder="1" applyProtection="1">
      <protection hidden="1"/>
    </xf>
    <xf numFmtId="0" fontId="59" fillId="0" borderId="0" xfId="0" quotePrefix="1" applyFont="1" applyAlignment="1" applyProtection="1">
      <alignment horizontal="left"/>
      <protection hidden="1"/>
    </xf>
    <xf numFmtId="0" fontId="42" fillId="0" borderId="4" xfId="0" applyFont="1" applyBorder="1" applyAlignment="1" applyProtection="1">
      <alignment horizontal="center"/>
      <protection hidden="1"/>
    </xf>
    <xf numFmtId="0" fontId="42" fillId="0" borderId="4" xfId="0" quotePrefix="1" applyFont="1" applyBorder="1" applyAlignment="1" applyProtection="1">
      <alignment horizontal="right"/>
      <protection hidden="1"/>
    </xf>
    <xf numFmtId="0" fontId="82" fillId="0" borderId="0" xfId="0" applyFont="1" applyAlignment="1" applyProtection="1">
      <alignment horizontal="left"/>
      <protection hidden="1"/>
    </xf>
    <xf numFmtId="0" fontId="83" fillId="0" borderId="0" xfId="9" applyFont="1" applyAlignment="1" applyProtection="1">
      <alignment vertical="center"/>
      <protection hidden="1"/>
    </xf>
    <xf numFmtId="0" fontId="28" fillId="0" borderId="0" xfId="0" applyFont="1" applyAlignment="1" applyProtection="1">
      <alignment horizontal="left"/>
      <protection hidden="1"/>
    </xf>
    <xf numFmtId="0" fontId="6" fillId="0" borderId="0" xfId="0" quotePrefix="1" applyFont="1" applyAlignment="1" applyProtection="1">
      <alignment horizontal="left" vertical="center"/>
      <protection hidden="1"/>
    </xf>
    <xf numFmtId="0" fontId="6" fillId="0" borderId="0" xfId="0" quotePrefix="1" applyFont="1" applyAlignment="1" applyProtection="1">
      <alignment horizontal="left" vertical="top" wrapText="1"/>
      <protection hidden="1"/>
    </xf>
    <xf numFmtId="0" fontId="6" fillId="0" borderId="0" xfId="0" quotePrefix="1" applyFont="1" applyAlignment="1" applyProtection="1">
      <alignment vertical="top"/>
      <protection hidden="1"/>
    </xf>
    <xf numFmtId="0" fontId="5" fillId="0" borderId="0" xfId="0" applyFont="1" applyAlignment="1" applyProtection="1">
      <alignment vertical="top"/>
      <protection hidden="1"/>
    </xf>
    <xf numFmtId="0" fontId="11" fillId="0" borderId="0" xfId="9" applyFont="1" applyAlignment="1" applyProtection="1">
      <alignment horizontal="left" vertical="center"/>
      <protection hidden="1"/>
    </xf>
    <xf numFmtId="0" fontId="83" fillId="0" borderId="0" xfId="9" applyFont="1" applyAlignment="1" applyProtection="1">
      <alignment horizontal="left" vertical="center" wrapText="1"/>
      <protection hidden="1"/>
    </xf>
    <xf numFmtId="167" fontId="59" fillId="0" borderId="3" xfId="0" applyNumberFormat="1" applyFont="1" applyBorder="1" applyAlignment="1" applyProtection="1">
      <alignment horizontal="center" vertical="center"/>
      <protection hidden="1"/>
    </xf>
    <xf numFmtId="0" fontId="59" fillId="0" borderId="0" xfId="0" applyFont="1" applyAlignment="1" applyProtection="1">
      <alignment vertical="center"/>
      <protection hidden="1"/>
    </xf>
    <xf numFmtId="3" fontId="46" fillId="2" borderId="4" xfId="0" applyNumberFormat="1" applyFont="1" applyFill="1" applyBorder="1" applyAlignment="1" applyProtection="1">
      <alignment horizontal="left"/>
      <protection locked="0"/>
    </xf>
    <xf numFmtId="0" fontId="59" fillId="0" borderId="0" xfId="0" applyFont="1" applyAlignment="1" applyProtection="1">
      <alignment horizontal="left"/>
      <protection hidden="1"/>
    </xf>
    <xf numFmtId="0" fontId="52" fillId="0" borderId="0" xfId="0" applyFont="1" applyAlignment="1" applyProtection="1">
      <alignment horizontal="center"/>
      <protection hidden="1"/>
    </xf>
    <xf numFmtId="0" fontId="59" fillId="0" borderId="3" xfId="0" applyFont="1" applyBorder="1" applyAlignment="1" applyProtection="1">
      <alignment horizontal="center" vertical="center"/>
      <protection hidden="1"/>
    </xf>
    <xf numFmtId="0" fontId="59" fillId="0" borderId="15" xfId="0" applyFont="1" applyBorder="1" applyAlignment="1" applyProtection="1">
      <alignment horizontal="center" vertical="center"/>
      <protection hidden="1"/>
    </xf>
    <xf numFmtId="0" fontId="61" fillId="0" borderId="0" xfId="0" applyFont="1" applyAlignment="1" applyProtection="1">
      <alignment horizontal="center" vertical="center" wrapText="1"/>
      <protection hidden="1"/>
    </xf>
    <xf numFmtId="0" fontId="42" fillId="0" borderId="0" xfId="0" applyFont="1" applyAlignment="1" applyProtection="1">
      <alignment horizontal="center"/>
      <protection hidden="1"/>
    </xf>
    <xf numFmtId="0" fontId="0" fillId="6" borderId="0" xfId="0" applyFill="1" applyAlignment="1" applyProtection="1">
      <alignment wrapText="1"/>
      <protection locked="0"/>
    </xf>
    <xf numFmtId="0" fontId="14" fillId="0" borderId="0" xfId="7" applyFont="1" applyAlignment="1" applyProtection="1">
      <alignment horizontal="right"/>
      <protection hidden="1"/>
    </xf>
    <xf numFmtId="44" fontId="14" fillId="0" borderId="0" xfId="3" applyFont="1" applyFill="1" applyBorder="1" applyAlignment="1" applyProtection="1">
      <protection hidden="1"/>
    </xf>
    <xf numFmtId="0" fontId="0" fillId="2" borderId="4" xfId="0" applyFill="1" applyBorder="1" applyAlignment="1" applyProtection="1">
      <alignment horizontal="center" wrapText="1"/>
      <protection locked="0"/>
    </xf>
    <xf numFmtId="1" fontId="41" fillId="0" borderId="0" xfId="0" applyNumberFormat="1" applyFont="1"/>
    <xf numFmtId="171" fontId="41" fillId="0" borderId="0" xfId="0" applyNumberFormat="1" applyFont="1" applyProtection="1">
      <protection locked="0"/>
    </xf>
    <xf numFmtId="0" fontId="46" fillId="0" borderId="28" xfId="0" applyFont="1" applyBorder="1" applyProtection="1">
      <protection hidden="1"/>
    </xf>
    <xf numFmtId="49" fontId="81" fillId="0" borderId="28" xfId="0" applyNumberFormat="1" applyFont="1" applyBorder="1" applyAlignment="1" applyProtection="1">
      <alignment horizontal="right" wrapText="1"/>
      <protection hidden="1"/>
    </xf>
    <xf numFmtId="0" fontId="0" fillId="0" borderId="29" xfId="0" applyBorder="1" applyProtection="1">
      <protection hidden="1"/>
    </xf>
    <xf numFmtId="0" fontId="83" fillId="0" borderId="28" xfId="0" applyFont="1" applyBorder="1" applyProtection="1">
      <protection hidden="1"/>
    </xf>
    <xf numFmtId="172" fontId="0" fillId="0" borderId="0" xfId="0" applyNumberFormat="1"/>
    <xf numFmtId="9" fontId="0" fillId="6" borderId="3" xfId="0" applyNumberFormat="1" applyFill="1" applyBorder="1"/>
    <xf numFmtId="0" fontId="84" fillId="0" borderId="0" xfId="6" applyFont="1" applyFill="1" applyAlignment="1" applyProtection="1">
      <alignment horizontal="left" vertical="center"/>
      <protection hidden="1"/>
    </xf>
    <xf numFmtId="167" fontId="35" fillId="0" borderId="0" xfId="3" applyNumberFormat="1" applyBorder="1" applyAlignment="1" applyProtection="1">
      <alignment horizontal="center"/>
      <protection hidden="1"/>
    </xf>
    <xf numFmtId="5" fontId="42" fillId="0" borderId="0" xfId="3" applyNumberFormat="1" applyFont="1" applyBorder="1" applyProtection="1">
      <protection hidden="1"/>
    </xf>
    <xf numFmtId="0" fontId="42" fillId="0" borderId="0" xfId="0" quotePrefix="1" applyFont="1" applyProtection="1">
      <protection hidden="1"/>
    </xf>
    <xf numFmtId="0" fontId="84" fillId="0" borderId="0" xfId="5" applyFont="1" applyAlignment="1">
      <alignment vertical="top"/>
    </xf>
    <xf numFmtId="0" fontId="85" fillId="7" borderId="0" xfId="0" applyFont="1" applyFill="1" applyAlignment="1" applyProtection="1">
      <alignment vertical="center"/>
      <protection hidden="1"/>
    </xf>
    <xf numFmtId="0" fontId="86" fillId="7" borderId="0" xfId="0" applyFont="1" applyFill="1" applyAlignment="1" applyProtection="1">
      <alignment vertical="center"/>
      <protection hidden="1"/>
    </xf>
    <xf numFmtId="0" fontId="87" fillId="7" borderId="0" xfId="0" applyFont="1" applyFill="1" applyAlignment="1" applyProtection="1">
      <alignment vertical="center"/>
      <protection hidden="1"/>
    </xf>
    <xf numFmtId="0" fontId="85" fillId="0" borderId="0" xfId="0" applyFont="1" applyAlignment="1" applyProtection="1">
      <alignment vertical="center"/>
      <protection hidden="1"/>
    </xf>
    <xf numFmtId="0" fontId="88" fillId="7" borderId="0" xfId="0" applyFont="1" applyFill="1" applyAlignment="1" applyProtection="1">
      <alignment vertical="center"/>
      <protection hidden="1"/>
    </xf>
    <xf numFmtId="0" fontId="89" fillId="7" borderId="3" xfId="0" applyFont="1" applyFill="1" applyBorder="1" applyAlignment="1" applyProtection="1">
      <alignment horizontal="center" vertical="center" wrapText="1"/>
      <protection hidden="1"/>
    </xf>
    <xf numFmtId="167" fontId="89" fillId="7" borderId="3" xfId="4" applyNumberFormat="1" applyFont="1" applyFill="1" applyBorder="1" applyAlignment="1" applyProtection="1">
      <alignment horizontal="center" vertical="center" wrapText="1"/>
      <protection hidden="1"/>
    </xf>
    <xf numFmtId="0" fontId="85" fillId="7" borderId="29" xfId="0" applyFont="1" applyFill="1" applyBorder="1" applyAlignment="1" applyProtection="1">
      <alignment vertical="center"/>
      <protection hidden="1"/>
    </xf>
    <xf numFmtId="0" fontId="87" fillId="7" borderId="29" xfId="0" applyFont="1" applyFill="1" applyBorder="1" applyAlignment="1" applyProtection="1">
      <alignment vertical="center"/>
      <protection hidden="1"/>
    </xf>
    <xf numFmtId="0" fontId="85" fillId="0" borderId="29" xfId="0" applyFont="1" applyBorder="1" applyAlignment="1" applyProtection="1">
      <alignment vertical="center"/>
      <protection hidden="1"/>
    </xf>
    <xf numFmtId="0" fontId="16" fillId="7" borderId="3" xfId="8" applyFont="1" applyFill="1" applyBorder="1" applyAlignment="1" applyProtection="1">
      <alignment horizontal="center" vertical="center" wrapText="1"/>
      <protection hidden="1"/>
    </xf>
    <xf numFmtId="0" fontId="16" fillId="7" borderId="3" xfId="8" applyFont="1" applyFill="1" applyBorder="1" applyAlignment="1" applyProtection="1">
      <alignment horizontal="center" vertical="center"/>
      <protection hidden="1"/>
    </xf>
    <xf numFmtId="0" fontId="66" fillId="0" borderId="15" xfId="0" applyFont="1" applyBorder="1" applyAlignment="1">
      <alignment horizontal="left" vertical="center"/>
    </xf>
    <xf numFmtId="2" fontId="0" fillId="0" borderId="11" xfId="10" applyNumberFormat="1" applyFont="1" applyBorder="1"/>
    <xf numFmtId="2" fontId="0" fillId="0" borderId="11" xfId="1" applyNumberFormat="1" applyFont="1" applyBorder="1"/>
    <xf numFmtId="171" fontId="0" fillId="0" borderId="11" xfId="10" applyNumberFormat="1" applyFont="1" applyBorder="1"/>
    <xf numFmtId="2" fontId="0" fillId="0" borderId="12" xfId="10" applyNumberFormat="1" applyFont="1" applyBorder="1"/>
    <xf numFmtId="2" fontId="0" fillId="0" borderId="12" xfId="1" applyNumberFormat="1" applyFont="1" applyBorder="1"/>
    <xf numFmtId="171" fontId="0" fillId="0" borderId="12" xfId="10" applyNumberFormat="1" applyFont="1" applyBorder="1"/>
    <xf numFmtId="0" fontId="0" fillId="0" borderId="0" xfId="0" applyAlignment="1">
      <alignment wrapText="1"/>
    </xf>
    <xf numFmtId="0" fontId="16" fillId="4" borderId="3" xfId="0" applyFont="1" applyFill="1" applyBorder="1" applyAlignment="1">
      <alignment horizontal="center" vertical="center"/>
    </xf>
    <xf numFmtId="0" fontId="16" fillId="4" borderId="9" xfId="0" applyFont="1" applyFill="1" applyBorder="1" applyAlignment="1">
      <alignment horizontal="center" vertical="center"/>
    </xf>
    <xf numFmtId="166" fontId="41" fillId="0" borderId="9" xfId="1" applyNumberFormat="1" applyFont="1" applyFill="1" applyBorder="1"/>
    <xf numFmtId="166" fontId="0" fillId="0" borderId="0" xfId="0" applyNumberFormat="1"/>
    <xf numFmtId="166" fontId="41" fillId="0" borderId="4" xfId="1" applyNumberFormat="1" applyFont="1" applyFill="1" applyBorder="1"/>
    <xf numFmtId="174" fontId="0" fillId="0" borderId="11" xfId="0" applyNumberFormat="1" applyBorder="1"/>
    <xf numFmtId="174" fontId="0" fillId="0" borderId="12" xfId="0" applyNumberFormat="1" applyBorder="1"/>
    <xf numFmtId="0" fontId="41" fillId="0" borderId="12" xfId="0" applyFont="1" applyBorder="1"/>
    <xf numFmtId="0" fontId="47" fillId="0" borderId="27" xfId="0" applyFont="1" applyBorder="1" applyAlignment="1" applyProtection="1">
      <alignment horizontal="left"/>
      <protection hidden="1"/>
    </xf>
    <xf numFmtId="0" fontId="98" fillId="0" borderId="0" xfId="0" applyFont="1" applyAlignment="1">
      <alignment vertical="center"/>
    </xf>
    <xf numFmtId="43" fontId="0" fillId="0" borderId="0" xfId="0" applyNumberFormat="1"/>
    <xf numFmtId="164" fontId="42" fillId="0" borderId="6" xfId="0" applyNumberFormat="1" applyFont="1" applyBorder="1" applyAlignment="1" applyProtection="1">
      <alignment horizontal="left"/>
      <protection hidden="1"/>
    </xf>
    <xf numFmtId="0" fontId="15" fillId="0" borderId="0" xfId="0" applyFont="1" applyProtection="1">
      <protection hidden="1"/>
    </xf>
    <xf numFmtId="0" fontId="39" fillId="0" borderId="6" xfId="0" applyFont="1" applyBorder="1"/>
    <xf numFmtId="172" fontId="0" fillId="0" borderId="4" xfId="0" applyNumberFormat="1" applyBorder="1"/>
    <xf numFmtId="0" fontId="16" fillId="4" borderId="10" xfId="8" applyFont="1" applyFill="1" applyBorder="1" applyAlignment="1" applyProtection="1">
      <alignment horizontal="center" vertical="center" wrapText="1"/>
      <protection hidden="1"/>
    </xf>
    <xf numFmtId="44" fontId="0" fillId="0" borderId="11" xfId="0" applyNumberFormat="1" applyBorder="1"/>
    <xf numFmtId="0" fontId="39" fillId="0" borderId="15" xfId="0" applyFont="1" applyBorder="1"/>
    <xf numFmtId="0" fontId="100" fillId="0" borderId="0" xfId="0" applyFont="1" applyAlignment="1" applyProtection="1">
      <alignment vertical="top"/>
      <protection hidden="1"/>
    </xf>
    <xf numFmtId="14" fontId="49" fillId="2" borderId="4" xfId="0" applyNumberFormat="1" applyFont="1" applyFill="1" applyBorder="1" applyProtection="1">
      <protection locked="0"/>
    </xf>
    <xf numFmtId="0" fontId="49" fillId="2" borderId="4" xfId="0" applyFont="1" applyFill="1" applyBorder="1" applyProtection="1">
      <protection locked="0"/>
    </xf>
    <xf numFmtId="0" fontId="47" fillId="0" borderId="0" xfId="0" applyFont="1" applyAlignment="1" applyProtection="1">
      <alignment horizontal="right" wrapText="1"/>
      <protection hidden="1"/>
    </xf>
    <xf numFmtId="0" fontId="47" fillId="0" borderId="0" xfId="0" applyFont="1" applyAlignment="1" applyProtection="1">
      <alignment horizontal="right"/>
      <protection hidden="1"/>
    </xf>
    <xf numFmtId="0" fontId="42" fillId="2" borderId="4" xfId="0" applyFont="1" applyFill="1" applyBorder="1" applyAlignment="1" applyProtection="1">
      <alignment vertical="center"/>
      <protection locked="0"/>
    </xf>
    <xf numFmtId="0" fontId="18" fillId="0" borderId="0" xfId="0" applyFont="1" applyAlignment="1" applyProtection="1">
      <alignment horizontal="left" vertical="top" wrapText="1"/>
      <protection hidden="1"/>
    </xf>
    <xf numFmtId="0" fontId="26" fillId="0" borderId="0" xfId="0" applyFont="1" applyAlignment="1" applyProtection="1">
      <alignment horizontal="center" vertical="center" wrapText="1"/>
      <protection hidden="1"/>
    </xf>
    <xf numFmtId="0" fontId="10" fillId="0" borderId="27" xfId="0" applyFont="1" applyBorder="1" applyAlignment="1" applyProtection="1">
      <alignment horizontal="left"/>
      <protection hidden="1"/>
    </xf>
    <xf numFmtId="0" fontId="46" fillId="2" borderId="4" xfId="0" applyFont="1" applyFill="1" applyBorder="1" applyAlignment="1" applyProtection="1">
      <alignment horizontal="left"/>
      <protection locked="0"/>
    </xf>
    <xf numFmtId="0" fontId="99" fillId="2" borderId="4" xfId="0" applyFont="1" applyFill="1" applyBorder="1" applyAlignment="1" applyProtection="1">
      <alignment horizontal="left"/>
      <protection locked="0"/>
    </xf>
    <xf numFmtId="0" fontId="42" fillId="2" borderId="4" xfId="0" applyFont="1" applyFill="1" applyBorder="1" applyAlignment="1" applyProtection="1">
      <alignment horizontal="left"/>
      <protection locked="0"/>
    </xf>
    <xf numFmtId="0" fontId="46" fillId="2" borderId="4" xfId="0" applyFont="1" applyFill="1" applyBorder="1" applyAlignment="1" applyProtection="1">
      <alignment horizontal="center"/>
      <protection locked="0" hidden="1"/>
    </xf>
    <xf numFmtId="49" fontId="9" fillId="2" borderId="4" xfId="0" applyNumberFormat="1" applyFont="1" applyFill="1" applyBorder="1" applyAlignment="1" applyProtection="1">
      <alignment horizontal="left"/>
      <protection locked="0"/>
    </xf>
    <xf numFmtId="172" fontId="10" fillId="6" borderId="30" xfId="0" applyNumberFormat="1" applyFont="1" applyFill="1" applyBorder="1" applyAlignment="1" applyProtection="1">
      <alignment horizontal="left"/>
      <protection hidden="1"/>
    </xf>
    <xf numFmtId="165" fontId="42" fillId="2" borderId="30" xfId="0" applyNumberFormat="1" applyFont="1" applyFill="1" applyBorder="1" applyAlignment="1" applyProtection="1">
      <alignment horizontal="left"/>
      <protection locked="0"/>
    </xf>
    <xf numFmtId="0" fontId="42" fillId="2" borderId="30" xfId="0" applyFont="1" applyFill="1" applyBorder="1" applyAlignment="1" applyProtection="1">
      <alignment horizontal="left"/>
      <protection locked="0"/>
    </xf>
    <xf numFmtId="0" fontId="38" fillId="0" borderId="0" xfId="5" applyFill="1" applyBorder="1" applyAlignment="1">
      <alignment horizontal="right" vertical="top"/>
    </xf>
    <xf numFmtId="0" fontId="17" fillId="6" borderId="13" xfId="0" applyFont="1" applyFill="1" applyBorder="1" applyAlignment="1" applyProtection="1">
      <alignment horizontal="center" vertical="center" wrapText="1"/>
      <protection hidden="1"/>
    </xf>
    <xf numFmtId="164" fontId="46" fillId="2" borderId="4" xfId="0" applyNumberFormat="1" applyFont="1" applyFill="1" applyBorder="1" applyAlignment="1" applyProtection="1">
      <alignment horizontal="left"/>
      <protection locked="0"/>
    </xf>
    <xf numFmtId="0" fontId="46" fillId="2" borderId="30" xfId="0" applyFont="1" applyFill="1" applyBorder="1" applyAlignment="1" applyProtection="1">
      <alignment horizontal="left"/>
      <protection locked="0"/>
    </xf>
    <xf numFmtId="0" fontId="80" fillId="2" borderId="4" xfId="5" applyFont="1" applyFill="1" applyBorder="1" applyAlignment="1" applyProtection="1">
      <alignment horizontal="left"/>
      <protection locked="0"/>
    </xf>
    <xf numFmtId="0" fontId="9" fillId="2" borderId="4" xfId="0" applyFont="1" applyFill="1" applyBorder="1" applyAlignment="1" applyProtection="1">
      <alignment horizontal="left"/>
      <protection locked="0"/>
    </xf>
    <xf numFmtId="165" fontId="46" fillId="2" borderId="4" xfId="0" applyNumberFormat="1" applyFont="1" applyFill="1" applyBorder="1" applyAlignment="1" applyProtection="1">
      <alignment horizontal="left"/>
      <protection locked="0"/>
    </xf>
    <xf numFmtId="0" fontId="72" fillId="0" borderId="0" xfId="0" applyFont="1" applyAlignment="1" applyProtection="1">
      <alignment horizontal="left" vertical="center"/>
      <protection hidden="1"/>
    </xf>
    <xf numFmtId="0" fontId="19" fillId="0" borderId="0" xfId="0" applyFont="1" applyAlignment="1" applyProtection="1">
      <alignment horizontal="left" vertical="top" wrapText="1"/>
      <protection hidden="1"/>
    </xf>
    <xf numFmtId="0" fontId="77" fillId="0" borderId="0" xfId="0" applyFont="1" applyAlignment="1" applyProtection="1">
      <alignment horizontal="left" vertical="top" wrapText="1"/>
      <protection hidden="1"/>
    </xf>
    <xf numFmtId="0" fontId="19" fillId="0" borderId="0" xfId="0" applyFont="1" applyAlignment="1" applyProtection="1">
      <alignment horizontal="left" vertical="top"/>
      <protection hidden="1"/>
    </xf>
    <xf numFmtId="0" fontId="9" fillId="0" borderId="0" xfId="0" applyFont="1" applyAlignment="1" applyProtection="1">
      <alignment horizontal="left" vertical="top" wrapText="1"/>
      <protection hidden="1"/>
    </xf>
    <xf numFmtId="0" fontId="9" fillId="0" borderId="0" xfId="0" applyFont="1" applyAlignment="1" applyProtection="1">
      <alignment horizontal="left" vertical="top"/>
      <protection hidden="1"/>
    </xf>
    <xf numFmtId="0" fontId="46" fillId="0" borderId="0" xfId="0" applyFont="1" applyAlignment="1" applyProtection="1">
      <alignment horizontal="left" vertical="top"/>
      <protection hidden="1"/>
    </xf>
    <xf numFmtId="0" fontId="72" fillId="0" borderId="0" xfId="0" applyFont="1" applyAlignment="1" applyProtection="1">
      <alignment horizontal="center" vertical="center"/>
      <protection hidden="1"/>
    </xf>
    <xf numFmtId="0" fontId="46" fillId="0" borderId="0" xfId="0" applyFont="1" applyAlignment="1" applyProtection="1">
      <alignment horizontal="center" vertical="top"/>
      <protection hidden="1"/>
    </xf>
    <xf numFmtId="0" fontId="46" fillId="0" borderId="0" xfId="0" applyFont="1" applyAlignment="1" applyProtection="1">
      <alignment horizontal="left" vertical="top" wrapText="1"/>
      <protection hidden="1"/>
    </xf>
    <xf numFmtId="0" fontId="48" fillId="0" borderId="26" xfId="0" applyFont="1" applyBorder="1" applyAlignment="1" applyProtection="1">
      <alignment horizontal="left" vertical="center"/>
      <protection hidden="1"/>
    </xf>
    <xf numFmtId="0" fontId="46" fillId="6" borderId="0" xfId="0" applyFont="1" applyFill="1" applyAlignment="1" applyProtection="1">
      <alignment horizontal="left" vertical="top"/>
      <protection hidden="1"/>
    </xf>
    <xf numFmtId="0" fontId="9" fillId="6" borderId="0" xfId="0" applyFont="1" applyFill="1" applyAlignment="1" applyProtection="1">
      <alignment horizontal="left" vertical="top"/>
      <protection hidden="1"/>
    </xf>
    <xf numFmtId="0" fontId="59" fillId="0" borderId="4" xfId="0" applyFont="1" applyBorder="1" applyAlignment="1" applyProtection="1">
      <alignment horizontal="center"/>
      <protection locked="0"/>
    </xf>
    <xf numFmtId="5" fontId="90" fillId="0" borderId="17" xfId="0" applyNumberFormat="1" applyFont="1" applyBorder="1" applyAlignment="1">
      <alignment horizontal="center" vertical="top"/>
    </xf>
    <xf numFmtId="5" fontId="90" fillId="0" borderId="0" xfId="0" applyNumberFormat="1" applyFont="1" applyAlignment="1">
      <alignment horizontal="center" vertical="top"/>
    </xf>
    <xf numFmtId="0" fontId="54" fillId="8" borderId="0" xfId="0" applyFont="1" applyFill="1" applyAlignment="1" applyProtection="1">
      <alignment horizontal="left" vertical="center"/>
      <protection hidden="1"/>
    </xf>
    <xf numFmtId="0" fontId="91" fillId="7" borderId="18" xfId="0" applyFont="1" applyFill="1" applyBorder="1" applyAlignment="1">
      <alignment horizontal="center"/>
    </xf>
    <xf numFmtId="0" fontId="91" fillId="7" borderId="19" xfId="0" applyFont="1" applyFill="1" applyBorder="1" applyAlignment="1">
      <alignment horizontal="center"/>
    </xf>
    <xf numFmtId="0" fontId="91" fillId="7" borderId="20" xfId="0" applyFont="1" applyFill="1" applyBorder="1" applyAlignment="1">
      <alignment horizontal="center"/>
    </xf>
    <xf numFmtId="5" fontId="92" fillId="0" borderId="18" xfId="0" applyNumberFormat="1" applyFont="1" applyBorder="1" applyAlignment="1">
      <alignment horizontal="center"/>
    </xf>
    <xf numFmtId="5" fontId="92" fillId="0" borderId="19" xfId="0" applyNumberFormat="1" applyFont="1" applyBorder="1" applyAlignment="1">
      <alignment horizontal="center"/>
    </xf>
    <xf numFmtId="5" fontId="92" fillId="0" borderId="20" xfId="0" applyNumberFormat="1" applyFont="1" applyBorder="1" applyAlignment="1">
      <alignment horizontal="center"/>
    </xf>
    <xf numFmtId="4" fontId="92" fillId="0" borderId="18" xfId="1" applyNumberFormat="1" applyFont="1" applyBorder="1" applyAlignment="1">
      <alignment horizontal="center"/>
    </xf>
    <xf numFmtId="4" fontId="92" fillId="0" borderId="19" xfId="1" applyNumberFormat="1" applyFont="1" applyBorder="1" applyAlignment="1">
      <alignment horizontal="center"/>
    </xf>
    <xf numFmtId="4" fontId="92" fillId="0" borderId="20" xfId="1" applyNumberFormat="1" applyFont="1" applyBorder="1" applyAlignment="1">
      <alignment horizontal="center"/>
    </xf>
    <xf numFmtId="0" fontId="91" fillId="7" borderId="21" xfId="0" applyFont="1" applyFill="1" applyBorder="1" applyAlignment="1" applyProtection="1">
      <alignment horizontal="center"/>
      <protection hidden="1"/>
    </xf>
    <xf numFmtId="0" fontId="91" fillId="7" borderId="17" xfId="0" applyFont="1" applyFill="1" applyBorder="1" applyAlignment="1" applyProtection="1">
      <alignment horizontal="center"/>
      <protection hidden="1"/>
    </xf>
    <xf numFmtId="0" fontId="91" fillId="7" borderId="22" xfId="0" applyFont="1" applyFill="1" applyBorder="1" applyAlignment="1" applyProtection="1">
      <alignment horizontal="center"/>
      <protection hidden="1"/>
    </xf>
    <xf numFmtId="2" fontId="25" fillId="0" borderId="23" xfId="0" applyNumberFormat="1" applyFont="1" applyBorder="1" applyAlignment="1" applyProtection="1">
      <alignment horizontal="center"/>
      <protection hidden="1"/>
    </xf>
    <xf numFmtId="2" fontId="25" fillId="0" borderId="24" xfId="0" applyNumberFormat="1" applyFont="1" applyBorder="1" applyAlignment="1" applyProtection="1">
      <alignment horizontal="center"/>
      <protection hidden="1"/>
    </xf>
    <xf numFmtId="2" fontId="25" fillId="0" borderId="25" xfId="0" applyNumberFormat="1" applyFont="1" applyBorder="1" applyAlignment="1" applyProtection="1">
      <alignment horizontal="center"/>
      <protection hidden="1"/>
    </xf>
    <xf numFmtId="0" fontId="54" fillId="9" borderId="0" xfId="0" applyFont="1" applyFill="1" applyAlignment="1" applyProtection="1">
      <alignment horizontal="left" vertical="center"/>
      <protection hidden="1"/>
    </xf>
    <xf numFmtId="0" fontId="60" fillId="0" borderId="0" xfId="0" applyFont="1" applyAlignment="1" applyProtection="1">
      <alignment horizontal="center" vertical="center"/>
      <protection hidden="1"/>
    </xf>
    <xf numFmtId="0" fontId="59" fillId="0" borderId="13" xfId="0" applyFont="1" applyBorder="1" applyProtection="1">
      <protection locked="0"/>
    </xf>
    <xf numFmtId="0" fontId="11" fillId="0" borderId="0" xfId="0" applyFont="1" applyAlignment="1" applyProtection="1">
      <alignment horizontal="center" vertical="center" wrapText="1"/>
      <protection hidden="1"/>
    </xf>
    <xf numFmtId="0" fontId="59" fillId="0" borderId="13" xfId="0" applyFont="1" applyBorder="1" applyAlignment="1" applyProtection="1">
      <alignment horizontal="left"/>
      <protection locked="0"/>
    </xf>
    <xf numFmtId="0" fontId="59" fillId="0" borderId="4" xfId="0" applyFont="1" applyBorder="1" applyProtection="1">
      <protection locked="0"/>
    </xf>
    <xf numFmtId="0" fontId="59" fillId="0" borderId="4" xfId="0" applyFont="1" applyBorder="1" applyAlignment="1" applyProtection="1">
      <alignment horizontal="left"/>
      <protection locked="0"/>
    </xf>
    <xf numFmtId="0" fontId="59" fillId="0" borderId="3" xfId="0" applyFont="1" applyBorder="1" applyAlignment="1" applyProtection="1">
      <alignment vertical="center" wrapText="1"/>
      <protection hidden="1"/>
    </xf>
    <xf numFmtId="0" fontId="59" fillId="0" borderId="3" xfId="0" applyFont="1" applyBorder="1" applyAlignment="1" applyProtection="1">
      <alignment horizontal="center" vertical="center"/>
      <protection hidden="1"/>
    </xf>
    <xf numFmtId="0" fontId="93" fillId="0" borderId="3" xfId="0" applyFont="1" applyBorder="1" applyAlignment="1" applyProtection="1">
      <alignment vertical="center" wrapText="1"/>
      <protection hidden="1"/>
    </xf>
    <xf numFmtId="0" fontId="59" fillId="0" borderId="3"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0" xfId="0" applyFont="1" applyAlignment="1" applyProtection="1">
      <alignment horizontal="left" vertical="center" wrapText="1"/>
      <protection hidden="1"/>
    </xf>
    <xf numFmtId="0" fontId="89" fillId="7" borderId="3" xfId="0" applyFont="1" applyFill="1" applyBorder="1" applyAlignment="1" applyProtection="1">
      <alignment horizontal="center" vertical="center" wrapText="1"/>
      <protection hidden="1"/>
    </xf>
    <xf numFmtId="0" fontId="89" fillId="7" borderId="14" xfId="0" applyFont="1" applyFill="1" applyBorder="1" applyAlignment="1" applyProtection="1">
      <alignment horizontal="center" vertical="center" wrapText="1"/>
      <protection hidden="1"/>
    </xf>
    <xf numFmtId="0" fontId="89" fillId="7" borderId="13" xfId="0" applyFont="1" applyFill="1" applyBorder="1" applyAlignment="1" applyProtection="1">
      <alignment horizontal="center" vertical="center" wrapText="1"/>
      <protection hidden="1"/>
    </xf>
    <xf numFmtId="0" fontId="89" fillId="7" borderId="16" xfId="0" applyFont="1" applyFill="1" applyBorder="1" applyAlignment="1" applyProtection="1">
      <alignment horizontal="center" vertical="center" wrapText="1"/>
      <protection hidden="1"/>
    </xf>
    <xf numFmtId="0" fontId="6" fillId="0" borderId="0" xfId="0" quotePrefix="1" applyFont="1" applyAlignment="1" applyProtection="1">
      <alignment horizontal="left" vertical="center" wrapText="1"/>
      <protection hidden="1"/>
    </xf>
    <xf numFmtId="0" fontId="59" fillId="0" borderId="15" xfId="0" applyFont="1" applyBorder="1" applyAlignment="1" applyProtection="1">
      <alignment horizontal="center" vertical="center"/>
      <protection hidden="1"/>
    </xf>
    <xf numFmtId="0" fontId="59" fillId="0" borderId="12" xfId="0" applyFont="1" applyBorder="1" applyAlignment="1" applyProtection="1">
      <alignment horizontal="center" vertical="center"/>
      <protection hidden="1"/>
    </xf>
    <xf numFmtId="0" fontId="59" fillId="0" borderId="14" xfId="0" applyFont="1" applyBorder="1" applyAlignment="1" applyProtection="1">
      <alignment horizontal="center" vertical="center" wrapText="1"/>
      <protection hidden="1"/>
    </xf>
    <xf numFmtId="0" fontId="59" fillId="0" borderId="16" xfId="0" applyFont="1" applyBorder="1" applyAlignment="1" applyProtection="1">
      <alignment horizontal="center" vertical="center" wrapText="1"/>
      <protection hidden="1"/>
    </xf>
    <xf numFmtId="0" fontId="94" fillId="0" borderId="3" xfId="0" applyFont="1" applyBorder="1" applyAlignment="1" applyProtection="1">
      <alignment vertical="center" wrapText="1"/>
      <protection hidden="1"/>
    </xf>
    <xf numFmtId="0" fontId="42" fillId="0" borderId="0" xfId="0" applyFont="1" applyAlignment="1">
      <alignment horizontal="center"/>
    </xf>
    <xf numFmtId="0" fontId="42" fillId="0" borderId="0" xfId="0" applyFont="1" applyAlignment="1">
      <alignment horizontal="center" vertical="center"/>
    </xf>
    <xf numFmtId="0" fontId="0" fillId="0" borderId="0" xfId="0"/>
    <xf numFmtId="0" fontId="43" fillId="0" borderId="4" xfId="0" applyFont="1" applyBorder="1" applyAlignment="1">
      <alignment horizontal="center"/>
    </xf>
    <xf numFmtId="14" fontId="42" fillId="0" borderId="0" xfId="0" applyNumberFormat="1" applyFont="1" applyAlignment="1">
      <alignment horizontal="left"/>
    </xf>
    <xf numFmtId="0" fontId="42" fillId="0" borderId="6" xfId="0" applyFont="1" applyBorder="1" applyAlignment="1">
      <alignment horizontal="center"/>
    </xf>
    <xf numFmtId="0" fontId="43" fillId="0" borderId="4" xfId="0" applyFont="1" applyBorder="1" applyAlignment="1">
      <alignment horizontal="center" vertical="center"/>
    </xf>
    <xf numFmtId="0" fontId="0" fillId="0" borderId="3" xfId="0" applyBorder="1" applyProtection="1">
      <protection hidden="1"/>
    </xf>
    <xf numFmtId="0" fontId="0" fillId="2" borderId="14"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0" fillId="2" borderId="16" xfId="0" applyFill="1" applyBorder="1" applyAlignment="1" applyProtection="1">
      <alignment horizontal="left"/>
      <protection locked="0"/>
    </xf>
    <xf numFmtId="0" fontId="43" fillId="0" borderId="14" xfId="0" applyFont="1" applyBorder="1" applyAlignment="1" applyProtection="1">
      <alignment horizontal="center"/>
      <protection hidden="1"/>
    </xf>
    <xf numFmtId="0" fontId="43" fillId="0" borderId="13" xfId="0" applyFont="1" applyBorder="1" applyAlignment="1" applyProtection="1">
      <alignment horizontal="center"/>
      <protection hidden="1"/>
    </xf>
    <xf numFmtId="0" fontId="43" fillId="0" borderId="16" xfId="0" applyFont="1" applyBorder="1" applyAlignment="1" applyProtection="1">
      <alignment horizontal="center"/>
      <protection hidden="1"/>
    </xf>
    <xf numFmtId="14" fontId="46" fillId="2" borderId="4" xfId="0" applyNumberFormat="1" applyFont="1" applyFill="1" applyBorder="1" applyAlignment="1" applyProtection="1">
      <alignment horizontal="left"/>
      <protection locked="0"/>
    </xf>
    <xf numFmtId="0" fontId="2" fillId="0" borderId="4" xfId="7" applyFont="1" applyBorder="1" applyAlignment="1" applyProtection="1">
      <alignment horizontal="center"/>
      <protection hidden="1"/>
    </xf>
    <xf numFmtId="0" fontId="15" fillId="0" borderId="4" xfId="7" applyFont="1" applyBorder="1" applyAlignment="1" applyProtection="1">
      <alignment horizontal="left" wrapText="1"/>
      <protection hidden="1"/>
    </xf>
    <xf numFmtId="0" fontId="15" fillId="0" borderId="13" xfId="7" applyFont="1" applyBorder="1" applyAlignment="1" applyProtection="1">
      <alignment horizontal="left" wrapText="1"/>
      <protection hidden="1"/>
    </xf>
    <xf numFmtId="0" fontId="16" fillId="7" borderId="14" xfId="8" applyFont="1" applyFill="1" applyBorder="1" applyAlignment="1" applyProtection="1">
      <alignment horizontal="center" vertical="center" wrapText="1"/>
      <protection hidden="1"/>
    </xf>
    <xf numFmtId="0" fontId="16" fillId="7" borderId="13" xfId="8" applyFont="1" applyFill="1" applyBorder="1" applyAlignment="1" applyProtection="1">
      <alignment horizontal="center" vertical="center" wrapText="1"/>
      <protection hidden="1"/>
    </xf>
    <xf numFmtId="0" fontId="16" fillId="7" borderId="16" xfId="8" applyFont="1" applyFill="1" applyBorder="1" applyAlignment="1" applyProtection="1">
      <alignment horizontal="center" vertical="center" wrapText="1"/>
      <protection hidden="1"/>
    </xf>
    <xf numFmtId="0" fontId="16" fillId="7" borderId="3" xfId="8" applyFont="1" applyFill="1" applyBorder="1" applyAlignment="1" applyProtection="1">
      <alignment horizontal="center" vertical="center"/>
      <protection hidden="1"/>
    </xf>
    <xf numFmtId="0" fontId="0" fillId="2" borderId="13" xfId="0" applyFill="1" applyBorder="1" applyAlignment="1" applyProtection="1">
      <alignment wrapText="1"/>
      <protection locked="0"/>
    </xf>
    <xf numFmtId="0" fontId="12" fillId="0" borderId="13" xfId="7" applyFont="1" applyBorder="1" applyAlignment="1" applyProtection="1">
      <alignment horizontal="left" wrapText="1"/>
      <protection hidden="1"/>
    </xf>
    <xf numFmtId="0" fontId="16" fillId="4" borderId="1" xfId="8" applyFont="1" applyFill="1" applyBorder="1" applyAlignment="1" applyProtection="1">
      <alignment horizontal="center" vertical="center" wrapText="1"/>
      <protection hidden="1"/>
    </xf>
    <xf numFmtId="0" fontId="16" fillId="4" borderId="4" xfId="8" applyFont="1" applyFill="1" applyBorder="1" applyAlignment="1" applyProtection="1">
      <alignment horizontal="center" vertical="center" wrapText="1"/>
      <protection hidden="1"/>
    </xf>
    <xf numFmtId="0" fontId="16" fillId="4" borderId="14" xfId="8" applyFont="1" applyFill="1" applyBorder="1" applyAlignment="1" applyProtection="1">
      <alignment horizontal="center" vertical="center"/>
      <protection hidden="1"/>
    </xf>
    <xf numFmtId="0" fontId="16" fillId="4" borderId="13" xfId="8" applyFont="1" applyFill="1" applyBorder="1" applyAlignment="1" applyProtection="1">
      <alignment horizontal="center" vertical="center"/>
      <protection hidden="1"/>
    </xf>
    <xf numFmtId="0" fontId="16" fillId="4" borderId="16" xfId="8" applyFont="1" applyFill="1" applyBorder="1" applyAlignment="1" applyProtection="1">
      <alignment horizontal="center" vertical="center"/>
      <protection hidden="1"/>
    </xf>
    <xf numFmtId="0" fontId="16" fillId="4" borderId="14" xfId="8" applyFont="1" applyFill="1" applyBorder="1" applyAlignment="1" applyProtection="1">
      <alignment horizontal="center" vertical="center" wrapText="1"/>
      <protection hidden="1"/>
    </xf>
    <xf numFmtId="0" fontId="16" fillId="4" borderId="16" xfId="8" applyFont="1" applyFill="1" applyBorder="1" applyAlignment="1" applyProtection="1">
      <alignment horizontal="center" vertical="center" wrapText="1"/>
      <protection hidden="1"/>
    </xf>
    <xf numFmtId="0" fontId="95" fillId="0" borderId="0" xfId="0" applyFont="1" applyAlignment="1">
      <alignment wrapText="1"/>
    </xf>
    <xf numFmtId="0" fontId="37" fillId="4" borderId="15" xfId="0" applyFont="1" applyFill="1" applyBorder="1" applyAlignment="1">
      <alignment horizontal="center"/>
    </xf>
    <xf numFmtId="0" fontId="37" fillId="4" borderId="12" xfId="0" applyFont="1" applyFill="1" applyBorder="1" applyAlignment="1">
      <alignment horizontal="center"/>
    </xf>
    <xf numFmtId="2" fontId="35" fillId="0" borderId="14" xfId="1" applyNumberFormat="1" applyFont="1" applyBorder="1" applyAlignment="1">
      <alignment horizontal="center" vertical="center"/>
    </xf>
    <xf numFmtId="2" fontId="35" fillId="0" borderId="16" xfId="1" applyNumberFormat="1" applyFont="1" applyBorder="1" applyAlignment="1">
      <alignment horizontal="center" vertical="center"/>
    </xf>
    <xf numFmtId="170" fontId="35" fillId="0" borderId="14" xfId="1" applyNumberFormat="1" applyFont="1" applyBorder="1" applyAlignment="1">
      <alignment horizontal="center" vertical="center"/>
    </xf>
    <xf numFmtId="170" fontId="35" fillId="0" borderId="16" xfId="1" applyNumberFormat="1" applyFont="1" applyBorder="1" applyAlignment="1">
      <alignment horizontal="center" vertical="center"/>
    </xf>
    <xf numFmtId="0" fontId="9" fillId="0" borderId="0" xfId="0" applyFont="1" applyFill="1" applyAlignment="1" applyProtection="1">
      <alignment horizontal="center" vertical="top"/>
      <protection hidden="1"/>
    </xf>
    <xf numFmtId="0" fontId="9" fillId="0" borderId="0" xfId="0" applyFont="1" applyFill="1" applyAlignment="1" applyProtection="1">
      <alignment horizontal="left" vertical="top"/>
      <protection hidden="1"/>
    </xf>
    <xf numFmtId="0" fontId="0" fillId="0" borderId="0" xfId="0" applyFill="1" applyProtection="1">
      <protection hidden="1"/>
    </xf>
    <xf numFmtId="0" fontId="46" fillId="0" borderId="0" xfId="0" applyFont="1" applyFill="1" applyAlignment="1" applyProtection="1">
      <alignment horizontal="center" vertical="top"/>
      <protection hidden="1"/>
    </xf>
    <xf numFmtId="0" fontId="46" fillId="0" borderId="0" xfId="0" applyFont="1" applyFill="1" applyAlignment="1" applyProtection="1">
      <alignment horizontal="left" vertical="top"/>
      <protection hidden="1"/>
    </xf>
    <xf numFmtId="0" fontId="6" fillId="0" borderId="0" xfId="0" quotePrefix="1" applyFont="1" applyFill="1" applyAlignment="1" applyProtection="1">
      <alignment horizontal="left" vertical="center" wrapText="1"/>
      <protection hidden="1"/>
    </xf>
  </cellXfs>
  <cellStyles count="13">
    <cellStyle name="Comma" xfId="1" builtinId="3"/>
    <cellStyle name="Comma 9" xfId="2" xr:uid="{00000000-0005-0000-0000-000001000000}"/>
    <cellStyle name="Currency" xfId="3" builtinId="4"/>
    <cellStyle name="Currency 2 2" xfId="4" xr:uid="{00000000-0005-0000-0000-000003000000}"/>
    <cellStyle name="Hyperlink" xfId="5" builtinId="8"/>
    <cellStyle name="Hyperlink 2" xfId="6" xr:uid="{00000000-0005-0000-0000-000005000000}"/>
    <cellStyle name="Normal" xfId="0" builtinId="0"/>
    <cellStyle name="Normal 2" xfId="7" xr:uid="{00000000-0005-0000-0000-000007000000}"/>
    <cellStyle name="Normal 2 2" xfId="8" xr:uid="{00000000-0005-0000-0000-000008000000}"/>
    <cellStyle name="Normal 2 3" xfId="9" xr:uid="{00000000-0005-0000-0000-000009000000}"/>
    <cellStyle name="Normal_Lookup" xfId="10" xr:uid="{00000000-0005-0000-0000-00000A000000}"/>
    <cellStyle name="Percent" xfId="11" builtinId="5"/>
    <cellStyle name="Percent 9" xfId="12" xr:uid="{00000000-0005-0000-0000-00000C000000}"/>
  </cellStyles>
  <dxfs count="14">
    <dxf>
      <font>
        <color auto="1"/>
      </font>
      <border>
        <left style="thin">
          <color indexed="64"/>
        </left>
        <right style="thin">
          <color indexed="64"/>
        </right>
        <top style="thin">
          <color indexed="64"/>
        </top>
        <bottom style="thin">
          <color indexed="64"/>
        </bottom>
      </border>
    </dxf>
    <dxf>
      <font>
        <color auto="1"/>
      </font>
    </dxf>
    <dxf>
      <font>
        <color auto="1"/>
      </font>
    </dxf>
    <dxf>
      <font>
        <color auto="1"/>
      </font>
    </dxf>
    <dxf>
      <font>
        <color theme="1"/>
      </font>
      <border>
        <left style="thin">
          <color indexed="64"/>
        </left>
        <right style="thin">
          <color indexed="64"/>
        </right>
        <top style="thin">
          <color indexed="64"/>
        </top>
        <bottom style="thin">
          <color indexed="64"/>
        </bottom>
      </border>
    </dxf>
    <dxf>
      <font>
        <color auto="1"/>
      </font>
      <fill>
        <patternFill>
          <bgColor theme="0" tint="-0.14996795556505021"/>
        </patternFill>
      </fill>
      <border>
        <left style="thin">
          <color indexed="64"/>
        </left>
        <right style="thin">
          <color indexed="64"/>
        </right>
        <top style="thin">
          <color indexed="64"/>
        </top>
        <bottom style="thin">
          <color indexed="64"/>
        </bottom>
      </border>
    </dxf>
    <dxf>
      <font>
        <color auto="1"/>
      </font>
    </dxf>
    <dxf>
      <font>
        <color auto="1"/>
      </font>
    </dxf>
    <dxf>
      <font>
        <color auto="1"/>
      </font>
    </dxf>
    <dxf>
      <font>
        <color auto="1"/>
      </font>
    </dxf>
    <dxf>
      <font>
        <color auto="1"/>
      </font>
    </dxf>
    <dxf>
      <font>
        <color auto="1"/>
      </font>
    </dxf>
    <dxf>
      <font>
        <color auto="1"/>
      </font>
    </dxf>
    <dxf>
      <font>
        <color theme="0" tint="-0.14996795556505021"/>
      </font>
    </dxf>
  </dxfs>
  <tableStyles count="0" defaultTableStyle="TableStyleMedium2" defaultPivotStyle="PivotStyleLight16"/>
  <colors>
    <mruColors>
      <color rgb="FFF85208"/>
      <color rgb="FF142C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jpeg"/><Relationship Id="rId20" Type="http://schemas.openxmlformats.org/officeDocument/2006/relationships/image" Target="../media/image21.jpe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jpe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35.png"/><Relationship Id="rId18" Type="http://schemas.openxmlformats.org/officeDocument/2006/relationships/image" Target="../media/image39.png"/><Relationship Id="rId3" Type="http://schemas.openxmlformats.org/officeDocument/2006/relationships/image" Target="../media/image25.png"/><Relationship Id="rId21" Type="http://schemas.openxmlformats.org/officeDocument/2006/relationships/image" Target="../media/image42.png"/><Relationship Id="rId7" Type="http://schemas.openxmlformats.org/officeDocument/2006/relationships/image" Target="../media/image29.jpeg"/><Relationship Id="rId12" Type="http://schemas.openxmlformats.org/officeDocument/2006/relationships/image" Target="../media/image34.png"/><Relationship Id="rId17" Type="http://schemas.openxmlformats.org/officeDocument/2006/relationships/image" Target="../media/image38.png"/><Relationship Id="rId2" Type="http://schemas.openxmlformats.org/officeDocument/2006/relationships/image" Target="../media/image24.png"/><Relationship Id="rId16" Type="http://schemas.openxmlformats.org/officeDocument/2006/relationships/image" Target="../media/image37.jpeg"/><Relationship Id="rId20" Type="http://schemas.openxmlformats.org/officeDocument/2006/relationships/image" Target="../media/image41.jpe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png"/><Relationship Id="rId24" Type="http://schemas.openxmlformats.org/officeDocument/2006/relationships/image" Target="../media/image1.png"/><Relationship Id="rId5" Type="http://schemas.openxmlformats.org/officeDocument/2006/relationships/image" Target="../media/image27.png"/><Relationship Id="rId15" Type="http://schemas.openxmlformats.org/officeDocument/2006/relationships/image" Target="../media/image16.png"/><Relationship Id="rId23" Type="http://schemas.openxmlformats.org/officeDocument/2006/relationships/image" Target="../media/image44.png"/><Relationship Id="rId10" Type="http://schemas.openxmlformats.org/officeDocument/2006/relationships/image" Target="../media/image32.png"/><Relationship Id="rId19" Type="http://schemas.openxmlformats.org/officeDocument/2006/relationships/image" Target="../media/image40.png"/><Relationship Id="rId4" Type="http://schemas.openxmlformats.org/officeDocument/2006/relationships/image" Target="../media/image26.png"/><Relationship Id="rId9" Type="http://schemas.openxmlformats.org/officeDocument/2006/relationships/image" Target="../media/image31.png"/><Relationship Id="rId14" Type="http://schemas.openxmlformats.org/officeDocument/2006/relationships/image" Target="../media/image36.png"/><Relationship Id="rId22" Type="http://schemas.openxmlformats.org/officeDocument/2006/relationships/image" Target="../media/image4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21272500</xdr:colOff>
          <xdr:row>20</xdr:row>
          <xdr:rowOff>-10414000</xdr:rowOff>
        </xdr:from>
        <xdr:to>
          <xdr:col>9</xdr:col>
          <xdr:colOff>8547100</xdr:colOff>
          <xdr:row>23</xdr:row>
          <xdr:rowOff>0</xdr:rowOff>
        </xdr:to>
        <xdr:sp macro="" textlink="">
          <xdr:nvSpPr>
            <xdr:cNvPr id="19562" name="Group Box 1130" hidden="1">
              <a:extLst>
                <a:ext uri="{63B3BB69-23CF-44E3-9099-C40C66FF867C}">
                  <a14:compatExt spid="_x0000_s19562"/>
                </a:ext>
                <a:ext uri="{FF2B5EF4-FFF2-40B4-BE49-F238E27FC236}">
                  <a16:creationId xmlns:a16="http://schemas.microsoft.com/office/drawing/2014/main" id="{00000000-0008-0000-0000-00006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1130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-22415500</xdr:colOff>
          <xdr:row>16</xdr:row>
          <xdr:rowOff>9137650</xdr:rowOff>
        </xdr:from>
        <xdr:to>
          <xdr:col>14</xdr:col>
          <xdr:colOff>0</xdr:colOff>
          <xdr:row>22</xdr:row>
          <xdr:rowOff>0</xdr:rowOff>
        </xdr:to>
        <xdr:sp macro="" textlink="">
          <xdr:nvSpPr>
            <xdr:cNvPr id="19563" name="Group Box 1131" hidden="1">
              <a:extLst>
                <a:ext uri="{63B3BB69-23CF-44E3-9099-C40C66FF867C}">
                  <a14:compatExt spid="_x0000_s19563"/>
                </a:ext>
                <a:ext uri="{FF2B5EF4-FFF2-40B4-BE49-F238E27FC236}">
                  <a16:creationId xmlns:a16="http://schemas.microsoft.com/office/drawing/2014/main" id="{00000000-0008-0000-0000-00006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1131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-12071350</xdr:colOff>
          <xdr:row>20</xdr:row>
          <xdr:rowOff>11690350</xdr:rowOff>
        </xdr:from>
        <xdr:to>
          <xdr:col>12</xdr:col>
          <xdr:colOff>6629400</xdr:colOff>
          <xdr:row>23</xdr:row>
          <xdr:rowOff>0</xdr:rowOff>
        </xdr:to>
        <xdr:sp macro="" textlink="">
          <xdr:nvSpPr>
            <xdr:cNvPr id="19755" name="Group Box 1323" hidden="1">
              <a:extLst>
                <a:ext uri="{63B3BB69-23CF-44E3-9099-C40C66FF867C}">
                  <a14:compatExt spid="_x0000_s19755"/>
                </a:ext>
                <a:ext uri="{FF2B5EF4-FFF2-40B4-BE49-F238E27FC236}">
                  <a16:creationId xmlns:a16="http://schemas.microsoft.com/office/drawing/2014/main" id="{00000000-0008-0000-0000-00002B4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US" sz="800" b="0" i="0" u="none" strike="noStrike" baseline="0">
                  <a:solidFill>
                    <a:srgbClr val="000000"/>
                  </a:solidFill>
                  <a:latin typeface="Segoe UI"/>
                  <a:cs typeface="Segoe UI"/>
                </a:rPr>
                <a:t>Group Box 1323</a:t>
              </a:r>
            </a:p>
          </xdr:txBody>
        </xdr:sp>
        <xdr:clientData/>
      </xdr:twoCellAnchor>
    </mc:Choice>
    <mc:Fallback/>
  </mc:AlternateContent>
  <xdr:twoCellAnchor editAs="oneCell">
    <xdr:from>
      <xdr:col>9</xdr:col>
      <xdr:colOff>104524</xdr:colOff>
      <xdr:row>0</xdr:row>
      <xdr:rowOff>139701</xdr:rowOff>
    </xdr:from>
    <xdr:to>
      <xdr:col>14</xdr:col>
      <xdr:colOff>57149</xdr:colOff>
      <xdr:row>1</xdr:row>
      <xdr:rowOff>342900</xdr:rowOff>
    </xdr:to>
    <xdr:pic>
      <xdr:nvPicPr>
        <xdr:cNvPr id="58505" name="Picture 1">
          <a:extLst>
            <a:ext uri="{FF2B5EF4-FFF2-40B4-BE49-F238E27FC236}">
              <a16:creationId xmlns:a16="http://schemas.microsoft.com/office/drawing/2014/main" id="{00000000-0008-0000-0000-000089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5274" y="139701"/>
          <a:ext cx="4492875" cy="965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895350</xdr:colOff>
      <xdr:row>0</xdr:row>
      <xdr:rowOff>239515</xdr:rowOff>
    </xdr:from>
    <xdr:to>
      <xdr:col>11</xdr:col>
      <xdr:colOff>0</xdr:colOff>
      <xdr:row>1</xdr:row>
      <xdr:rowOff>463550</xdr:rowOff>
    </xdr:to>
    <xdr:pic>
      <xdr:nvPicPr>
        <xdr:cNvPr id="59460" name="Picture 1">
          <a:extLst>
            <a:ext uri="{FF2B5EF4-FFF2-40B4-BE49-F238E27FC236}">
              <a16:creationId xmlns:a16="http://schemas.microsoft.com/office/drawing/2014/main" id="{00000000-0008-0000-0100-000044E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9515"/>
          <a:ext cx="4762500" cy="989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911225</xdr:colOff>
      <xdr:row>0</xdr:row>
      <xdr:rowOff>276225</xdr:rowOff>
    </xdr:from>
    <xdr:to>
      <xdr:col>11</xdr:col>
      <xdr:colOff>1216025</xdr:colOff>
      <xdr:row>1</xdr:row>
      <xdr:rowOff>501650</xdr:rowOff>
    </xdr:to>
    <xdr:pic>
      <xdr:nvPicPr>
        <xdr:cNvPr id="28275" name="Picture 1">
          <a:extLst>
            <a:ext uri="{FF2B5EF4-FFF2-40B4-BE49-F238E27FC236}">
              <a16:creationId xmlns:a16="http://schemas.microsoft.com/office/drawing/2014/main" id="{00000000-0008-0000-0200-0000736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73750" y="276225"/>
          <a:ext cx="5019675" cy="98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7</xdr:row>
          <xdr:rowOff>1155700</xdr:rowOff>
        </xdr:from>
        <xdr:to>
          <xdr:col>21</xdr:col>
          <xdr:colOff>0</xdr:colOff>
          <xdr:row>8</xdr:row>
          <xdr:rowOff>0</xdr:rowOff>
        </xdr:to>
        <xdr:sp macro="" textlink="">
          <xdr:nvSpPr>
            <xdr:cNvPr id="10921" name="Check Box 1705" hidden="1">
              <a:extLst>
                <a:ext uri="{63B3BB69-23CF-44E3-9099-C40C66FF867C}">
                  <a14:compatExt spid="_x0000_s10921"/>
                </a:ext>
                <a:ext uri="{FF2B5EF4-FFF2-40B4-BE49-F238E27FC236}">
                  <a16:creationId xmlns:a16="http://schemas.microsoft.com/office/drawing/2014/main" id="{00000000-0008-0000-0300-0000A92A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984250</xdr:colOff>
          <xdr:row>15</xdr:row>
          <xdr:rowOff>1727200</xdr:rowOff>
        </xdr:from>
        <xdr:to>
          <xdr:col>21</xdr:col>
          <xdr:colOff>0</xdr:colOff>
          <xdr:row>15</xdr:row>
          <xdr:rowOff>20231100</xdr:rowOff>
        </xdr:to>
        <xdr:sp macro="" textlink="">
          <xdr:nvSpPr>
            <xdr:cNvPr id="26345" name="Check Box 9961" hidden="1">
              <a:extLst>
                <a:ext uri="{63B3BB69-23CF-44E3-9099-C40C66FF867C}">
                  <a14:compatExt spid="_x0000_s26345"/>
                </a:ext>
                <a:ext uri="{FF2B5EF4-FFF2-40B4-BE49-F238E27FC236}">
                  <a16:creationId xmlns:a16="http://schemas.microsoft.com/office/drawing/2014/main" id="{00000000-0008-0000-0300-0000E966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1308100</xdr:colOff>
          <xdr:row>23</xdr:row>
          <xdr:rowOff>12700</xdr:rowOff>
        </xdr:from>
        <xdr:to>
          <xdr:col>21</xdr:col>
          <xdr:colOff>0</xdr:colOff>
          <xdr:row>23</xdr:row>
          <xdr:rowOff>20834350</xdr:rowOff>
        </xdr:to>
        <xdr:sp macro="" textlink="">
          <xdr:nvSpPr>
            <xdr:cNvPr id="26347" name="Check Box 9963" hidden="1">
              <a:extLst>
                <a:ext uri="{63B3BB69-23CF-44E3-9099-C40C66FF867C}">
                  <a14:compatExt spid="_x0000_s26347"/>
                </a:ext>
                <a:ext uri="{FF2B5EF4-FFF2-40B4-BE49-F238E27FC236}">
                  <a16:creationId xmlns:a16="http://schemas.microsoft.com/office/drawing/2014/main" id="{00000000-0008-0000-0300-0000EB6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812800</xdr:colOff>
          <xdr:row>47</xdr:row>
          <xdr:rowOff>298450</xdr:rowOff>
        </xdr:from>
        <xdr:to>
          <xdr:col>20</xdr:col>
          <xdr:colOff>9137650</xdr:colOff>
          <xdr:row>47</xdr:row>
          <xdr:rowOff>2228850</xdr:rowOff>
        </xdr:to>
        <xdr:sp macro="" textlink="">
          <xdr:nvSpPr>
            <xdr:cNvPr id="26369" name="Check Box 9985" hidden="1">
              <a:extLst>
                <a:ext uri="{63B3BB69-23CF-44E3-9099-C40C66FF867C}">
                  <a14:compatExt spid="_x0000_s26369"/>
                </a:ext>
                <a:ext uri="{FF2B5EF4-FFF2-40B4-BE49-F238E27FC236}">
                  <a16:creationId xmlns:a16="http://schemas.microsoft.com/office/drawing/2014/main" id="{00000000-0008-0000-0300-000001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685800</xdr:colOff>
          <xdr:row>79</xdr:row>
          <xdr:rowOff>1085850</xdr:rowOff>
        </xdr:from>
        <xdr:to>
          <xdr:col>20</xdr:col>
          <xdr:colOff>9080500</xdr:colOff>
          <xdr:row>79</xdr:row>
          <xdr:rowOff>2774950</xdr:rowOff>
        </xdr:to>
        <xdr:sp macro="" textlink="">
          <xdr:nvSpPr>
            <xdr:cNvPr id="26373" name="Check Box 9989" hidden="1">
              <a:extLst>
                <a:ext uri="{63B3BB69-23CF-44E3-9099-C40C66FF867C}">
                  <a14:compatExt spid="_x0000_s26373"/>
                </a:ext>
                <a:ext uri="{FF2B5EF4-FFF2-40B4-BE49-F238E27FC236}">
                  <a16:creationId xmlns:a16="http://schemas.microsoft.com/office/drawing/2014/main" id="{00000000-0008-0000-0300-000005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584200</xdr:rowOff>
        </xdr:from>
        <xdr:to>
          <xdr:col>21</xdr:col>
          <xdr:colOff>0</xdr:colOff>
          <xdr:row>111</xdr:row>
          <xdr:rowOff>2584450</xdr:rowOff>
        </xdr:to>
        <xdr:sp macro="" textlink="">
          <xdr:nvSpPr>
            <xdr:cNvPr id="26377" name="Check Box 9993" hidden="1">
              <a:extLst>
                <a:ext uri="{63B3BB69-23CF-44E3-9099-C40C66FF867C}">
                  <a14:compatExt spid="_x0000_s26377"/>
                </a:ext>
                <a:ext uri="{FF2B5EF4-FFF2-40B4-BE49-F238E27FC236}">
                  <a16:creationId xmlns:a16="http://schemas.microsoft.com/office/drawing/2014/main" id="{00000000-0008-0000-0300-000009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119</xdr:row>
          <xdr:rowOff>298450</xdr:rowOff>
        </xdr:from>
        <xdr:to>
          <xdr:col>21</xdr:col>
          <xdr:colOff>0</xdr:colOff>
          <xdr:row>119</xdr:row>
          <xdr:rowOff>2584450</xdr:rowOff>
        </xdr:to>
        <xdr:sp macro="" textlink="">
          <xdr:nvSpPr>
            <xdr:cNvPr id="26378" name="Check Box 9994" hidden="1">
              <a:extLst>
                <a:ext uri="{63B3BB69-23CF-44E3-9099-C40C66FF867C}">
                  <a14:compatExt spid="_x0000_s26378"/>
                </a:ext>
                <a:ext uri="{FF2B5EF4-FFF2-40B4-BE49-F238E27FC236}">
                  <a16:creationId xmlns:a16="http://schemas.microsoft.com/office/drawing/2014/main" id="{00000000-0008-0000-0300-00000A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127</xdr:row>
          <xdr:rowOff>584200</xdr:rowOff>
        </xdr:from>
        <xdr:to>
          <xdr:col>21</xdr:col>
          <xdr:colOff>0</xdr:colOff>
          <xdr:row>127</xdr:row>
          <xdr:rowOff>2584450</xdr:rowOff>
        </xdr:to>
        <xdr:sp macro="" textlink="">
          <xdr:nvSpPr>
            <xdr:cNvPr id="26379" name="Check Box 9995" hidden="1">
              <a:extLst>
                <a:ext uri="{63B3BB69-23CF-44E3-9099-C40C66FF867C}">
                  <a14:compatExt spid="_x0000_s26379"/>
                </a:ext>
                <a:ext uri="{FF2B5EF4-FFF2-40B4-BE49-F238E27FC236}">
                  <a16:creationId xmlns:a16="http://schemas.microsoft.com/office/drawing/2014/main" id="{00000000-0008-0000-0300-00000B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135</xdr:row>
          <xdr:rowOff>565150</xdr:rowOff>
        </xdr:from>
        <xdr:to>
          <xdr:col>21</xdr:col>
          <xdr:colOff>0</xdr:colOff>
          <xdr:row>136</xdr:row>
          <xdr:rowOff>0</xdr:rowOff>
        </xdr:to>
        <xdr:sp macro="" textlink="">
          <xdr:nvSpPr>
            <xdr:cNvPr id="26380" name="Check Box 9996" hidden="1">
              <a:extLst>
                <a:ext uri="{63B3BB69-23CF-44E3-9099-C40C66FF867C}">
                  <a14:compatExt spid="_x0000_s26380"/>
                </a:ext>
                <a:ext uri="{FF2B5EF4-FFF2-40B4-BE49-F238E27FC236}">
                  <a16:creationId xmlns:a16="http://schemas.microsoft.com/office/drawing/2014/main" id="{00000000-0008-0000-0300-00000C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143</xdr:row>
          <xdr:rowOff>660400</xdr:rowOff>
        </xdr:from>
        <xdr:to>
          <xdr:col>21</xdr:col>
          <xdr:colOff>0</xdr:colOff>
          <xdr:row>143</xdr:row>
          <xdr:rowOff>2438400</xdr:rowOff>
        </xdr:to>
        <xdr:sp macro="" textlink="">
          <xdr:nvSpPr>
            <xdr:cNvPr id="26381" name="Check Box 9997" hidden="1">
              <a:extLst>
                <a:ext uri="{63B3BB69-23CF-44E3-9099-C40C66FF867C}">
                  <a14:compatExt spid="_x0000_s26381"/>
                </a:ext>
                <a:ext uri="{FF2B5EF4-FFF2-40B4-BE49-F238E27FC236}">
                  <a16:creationId xmlns:a16="http://schemas.microsoft.com/office/drawing/2014/main" id="{00000000-0008-0000-0300-00000D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151</xdr:row>
          <xdr:rowOff>374650</xdr:rowOff>
        </xdr:from>
        <xdr:to>
          <xdr:col>21</xdr:col>
          <xdr:colOff>0</xdr:colOff>
          <xdr:row>152</xdr:row>
          <xdr:rowOff>0</xdr:rowOff>
        </xdr:to>
        <xdr:sp macro="" textlink="">
          <xdr:nvSpPr>
            <xdr:cNvPr id="26382" name="Check Box 9998" hidden="1">
              <a:extLst>
                <a:ext uri="{63B3BB69-23CF-44E3-9099-C40C66FF867C}">
                  <a14:compatExt spid="_x0000_s26382"/>
                </a:ext>
                <a:ext uri="{FF2B5EF4-FFF2-40B4-BE49-F238E27FC236}">
                  <a16:creationId xmlns:a16="http://schemas.microsoft.com/office/drawing/2014/main" id="{00000000-0008-0000-0300-00000E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159</xdr:row>
          <xdr:rowOff>584200</xdr:rowOff>
        </xdr:from>
        <xdr:to>
          <xdr:col>21</xdr:col>
          <xdr:colOff>0</xdr:colOff>
          <xdr:row>159</xdr:row>
          <xdr:rowOff>2584450</xdr:rowOff>
        </xdr:to>
        <xdr:sp macro="" textlink="">
          <xdr:nvSpPr>
            <xdr:cNvPr id="26383" name="Check Box 9999" hidden="1">
              <a:extLst>
                <a:ext uri="{63B3BB69-23CF-44E3-9099-C40C66FF867C}">
                  <a14:compatExt spid="_x0000_s26383"/>
                </a:ext>
                <a:ext uri="{FF2B5EF4-FFF2-40B4-BE49-F238E27FC236}">
                  <a16:creationId xmlns:a16="http://schemas.microsoft.com/office/drawing/2014/main" id="{00000000-0008-0000-0300-00000F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298450</xdr:rowOff>
        </xdr:from>
        <xdr:to>
          <xdr:col>21</xdr:col>
          <xdr:colOff>0</xdr:colOff>
          <xdr:row>31</xdr:row>
          <xdr:rowOff>1943100</xdr:rowOff>
        </xdr:to>
        <xdr:sp macro="" textlink="">
          <xdr:nvSpPr>
            <xdr:cNvPr id="26400" name="Check Box 10016" hidden="1">
              <a:extLst>
                <a:ext uri="{63B3BB69-23CF-44E3-9099-C40C66FF867C}">
                  <a14:compatExt spid="_x0000_s26400"/>
                </a:ext>
                <a:ext uri="{FF2B5EF4-FFF2-40B4-BE49-F238E27FC236}">
                  <a16:creationId xmlns:a16="http://schemas.microsoft.com/office/drawing/2014/main" id="{00000000-0008-0000-0300-000020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39</xdr:row>
          <xdr:rowOff>12700</xdr:rowOff>
        </xdr:from>
        <xdr:to>
          <xdr:col>21</xdr:col>
          <xdr:colOff>184150</xdr:colOff>
          <xdr:row>39</xdr:row>
          <xdr:rowOff>1631950</xdr:rowOff>
        </xdr:to>
        <xdr:sp macro="" textlink="">
          <xdr:nvSpPr>
            <xdr:cNvPr id="26402" name="Check Box 10018" hidden="1">
              <a:extLst>
                <a:ext uri="{63B3BB69-23CF-44E3-9099-C40C66FF867C}">
                  <a14:compatExt spid="_x0000_s26402"/>
                </a:ext>
                <a:ext uri="{FF2B5EF4-FFF2-40B4-BE49-F238E27FC236}">
                  <a16:creationId xmlns:a16="http://schemas.microsoft.com/office/drawing/2014/main" id="{00000000-0008-0000-0300-000022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660400</xdr:rowOff>
        </xdr:from>
        <xdr:to>
          <xdr:col>21</xdr:col>
          <xdr:colOff>0</xdr:colOff>
          <xdr:row>55</xdr:row>
          <xdr:rowOff>2374900</xdr:rowOff>
        </xdr:to>
        <xdr:sp macro="" textlink="">
          <xdr:nvSpPr>
            <xdr:cNvPr id="26404" name="Check Box 10020" hidden="1">
              <a:extLst>
                <a:ext uri="{63B3BB69-23CF-44E3-9099-C40C66FF867C}">
                  <a14:compatExt spid="_x0000_s26404"/>
                </a:ext>
                <a:ext uri="{FF2B5EF4-FFF2-40B4-BE49-F238E27FC236}">
                  <a16:creationId xmlns:a16="http://schemas.microsoft.com/office/drawing/2014/main" id="{00000000-0008-0000-0300-000024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87</xdr:row>
          <xdr:rowOff>774700</xdr:rowOff>
        </xdr:from>
        <xdr:to>
          <xdr:col>21</xdr:col>
          <xdr:colOff>0</xdr:colOff>
          <xdr:row>87</xdr:row>
          <xdr:rowOff>2584450</xdr:rowOff>
        </xdr:to>
        <xdr:sp macro="" textlink="">
          <xdr:nvSpPr>
            <xdr:cNvPr id="26407" name="Check Box 10023" hidden="1">
              <a:extLst>
                <a:ext uri="{63B3BB69-23CF-44E3-9099-C40C66FF867C}">
                  <a14:compatExt spid="_x0000_s26407"/>
                </a:ext>
                <a:ext uri="{FF2B5EF4-FFF2-40B4-BE49-F238E27FC236}">
                  <a16:creationId xmlns:a16="http://schemas.microsoft.com/office/drawing/2014/main" id="{00000000-0008-0000-0300-000027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95</xdr:row>
          <xdr:rowOff>660400</xdr:rowOff>
        </xdr:from>
        <xdr:to>
          <xdr:col>21</xdr:col>
          <xdr:colOff>0</xdr:colOff>
          <xdr:row>95</xdr:row>
          <xdr:rowOff>2133600</xdr:rowOff>
        </xdr:to>
        <xdr:sp macro="" textlink="">
          <xdr:nvSpPr>
            <xdr:cNvPr id="26408" name="Check Box 10024" hidden="1">
              <a:extLst>
                <a:ext uri="{63B3BB69-23CF-44E3-9099-C40C66FF867C}">
                  <a14:compatExt spid="_x0000_s26408"/>
                </a:ext>
                <a:ext uri="{FF2B5EF4-FFF2-40B4-BE49-F238E27FC236}">
                  <a16:creationId xmlns:a16="http://schemas.microsoft.com/office/drawing/2014/main" id="{00000000-0008-0000-0300-000028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103</xdr:row>
          <xdr:rowOff>514350</xdr:rowOff>
        </xdr:from>
        <xdr:to>
          <xdr:col>21</xdr:col>
          <xdr:colOff>0</xdr:colOff>
          <xdr:row>104</xdr:row>
          <xdr:rowOff>0</xdr:rowOff>
        </xdr:to>
        <xdr:sp macro="" textlink="">
          <xdr:nvSpPr>
            <xdr:cNvPr id="26409" name="Check Box 10025" hidden="1">
              <a:extLst>
                <a:ext uri="{63B3BB69-23CF-44E3-9099-C40C66FF867C}">
                  <a14:compatExt spid="_x0000_s26409"/>
                </a:ext>
                <a:ext uri="{FF2B5EF4-FFF2-40B4-BE49-F238E27FC236}">
                  <a16:creationId xmlns:a16="http://schemas.microsoft.com/office/drawing/2014/main" id="{00000000-0008-0000-0300-000029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63</xdr:row>
          <xdr:rowOff>990600</xdr:rowOff>
        </xdr:from>
        <xdr:to>
          <xdr:col>21</xdr:col>
          <xdr:colOff>0</xdr:colOff>
          <xdr:row>63</xdr:row>
          <xdr:rowOff>2584450</xdr:rowOff>
        </xdr:to>
        <xdr:sp macro="" textlink="">
          <xdr:nvSpPr>
            <xdr:cNvPr id="26423" name="Check Box 10039" hidden="1">
              <a:extLst>
                <a:ext uri="{63B3BB69-23CF-44E3-9099-C40C66FF867C}">
                  <a14:compatExt spid="_x0000_s26423"/>
                </a:ext>
                <a:ext uri="{FF2B5EF4-FFF2-40B4-BE49-F238E27FC236}">
                  <a16:creationId xmlns:a16="http://schemas.microsoft.com/office/drawing/2014/main" id="{00000000-0008-0000-0300-000037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71</xdr:row>
          <xdr:rowOff>1295400</xdr:rowOff>
        </xdr:from>
        <xdr:to>
          <xdr:col>21</xdr:col>
          <xdr:colOff>12700</xdr:colOff>
          <xdr:row>71</xdr:row>
          <xdr:rowOff>2584450</xdr:rowOff>
        </xdr:to>
        <xdr:sp macro="" textlink="">
          <xdr:nvSpPr>
            <xdr:cNvPr id="26426" name="Check Box 10042" hidden="1">
              <a:extLst>
                <a:ext uri="{63B3BB69-23CF-44E3-9099-C40C66FF867C}">
                  <a14:compatExt spid="_x0000_s26426"/>
                </a:ext>
                <a:ext uri="{FF2B5EF4-FFF2-40B4-BE49-F238E27FC236}">
                  <a16:creationId xmlns:a16="http://schemas.microsoft.com/office/drawing/2014/main" id="{00000000-0008-0000-0300-00003A67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xdr:twoCellAnchor editAs="oneCell">
    <xdr:from>
      <xdr:col>2</xdr:col>
      <xdr:colOff>146050</xdr:colOff>
      <xdr:row>9</xdr:row>
      <xdr:rowOff>323850</xdr:rowOff>
    </xdr:from>
    <xdr:to>
      <xdr:col>5</xdr:col>
      <xdr:colOff>990600</xdr:colOff>
      <xdr:row>13</xdr:row>
      <xdr:rowOff>323850</xdr:rowOff>
    </xdr:to>
    <xdr:pic>
      <xdr:nvPicPr>
        <xdr:cNvPr id="64292" name="Picture 1">
          <a:extLst>
            <a:ext uri="{FF2B5EF4-FFF2-40B4-BE49-F238E27FC236}">
              <a16:creationId xmlns:a16="http://schemas.microsoft.com/office/drawing/2014/main" id="{00000000-0008-0000-0300-000024F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4133850"/>
          <a:ext cx="21653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17</xdr:row>
      <xdr:rowOff>292100</xdr:rowOff>
    </xdr:from>
    <xdr:to>
      <xdr:col>5</xdr:col>
      <xdr:colOff>1073150</xdr:colOff>
      <xdr:row>21</xdr:row>
      <xdr:rowOff>228600</xdr:rowOff>
    </xdr:to>
    <xdr:pic>
      <xdr:nvPicPr>
        <xdr:cNvPr id="64293" name="Picture 2">
          <a:extLst>
            <a:ext uri="{FF2B5EF4-FFF2-40B4-BE49-F238E27FC236}">
              <a16:creationId xmlns:a16="http://schemas.microsoft.com/office/drawing/2014/main" id="{00000000-0008-0000-0300-000025F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400" y="6769100"/>
          <a:ext cx="2165350"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184150</xdr:colOff>
      <xdr:row>25</xdr:row>
      <xdr:rowOff>292100</xdr:rowOff>
    </xdr:from>
    <xdr:to>
      <xdr:col>5</xdr:col>
      <xdr:colOff>1028700</xdr:colOff>
      <xdr:row>29</xdr:row>
      <xdr:rowOff>279400</xdr:rowOff>
    </xdr:to>
    <xdr:pic>
      <xdr:nvPicPr>
        <xdr:cNvPr id="64294" name="Picture 3">
          <a:extLst>
            <a:ext uri="{FF2B5EF4-FFF2-40B4-BE49-F238E27FC236}">
              <a16:creationId xmlns:a16="http://schemas.microsoft.com/office/drawing/2014/main" id="{00000000-0008-0000-0300-000026FB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182100"/>
          <a:ext cx="2165350"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44450</xdr:colOff>
      <xdr:row>33</xdr:row>
      <xdr:rowOff>273050</xdr:rowOff>
    </xdr:from>
    <xdr:to>
      <xdr:col>5</xdr:col>
      <xdr:colOff>1022350</xdr:colOff>
      <xdr:row>37</xdr:row>
      <xdr:rowOff>255504</xdr:rowOff>
    </xdr:to>
    <xdr:pic>
      <xdr:nvPicPr>
        <xdr:cNvPr id="64295" name="Picture 5">
          <a:extLst>
            <a:ext uri="{FF2B5EF4-FFF2-40B4-BE49-F238E27FC236}">
              <a16:creationId xmlns:a16="http://schemas.microsoft.com/office/drawing/2014/main" id="{00000000-0008-0000-0300-000027FB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450" y="11525250"/>
          <a:ext cx="2476500" cy="1265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88900</xdr:colOff>
      <xdr:row>42</xdr:row>
      <xdr:rowOff>190500</xdr:rowOff>
    </xdr:from>
    <xdr:to>
      <xdr:col>5</xdr:col>
      <xdr:colOff>971550</xdr:colOff>
      <xdr:row>45</xdr:row>
      <xdr:rowOff>0</xdr:rowOff>
    </xdr:to>
    <xdr:pic>
      <xdr:nvPicPr>
        <xdr:cNvPr id="64296" name="Picture 6">
          <a:extLst>
            <a:ext uri="{FF2B5EF4-FFF2-40B4-BE49-F238E27FC236}">
              <a16:creationId xmlns:a16="http://schemas.microsoft.com/office/drawing/2014/main" id="{00000000-0008-0000-0300-000028FB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14135100"/>
          <a:ext cx="22034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273050</xdr:colOff>
      <xdr:row>49</xdr:row>
      <xdr:rowOff>88900</xdr:rowOff>
    </xdr:from>
    <xdr:to>
      <xdr:col>5</xdr:col>
      <xdr:colOff>806450</xdr:colOff>
      <xdr:row>54</xdr:row>
      <xdr:rowOff>171450</xdr:rowOff>
    </xdr:to>
    <xdr:pic>
      <xdr:nvPicPr>
        <xdr:cNvPr id="64297" name="Picture 7">
          <a:extLst>
            <a:ext uri="{FF2B5EF4-FFF2-40B4-BE49-F238E27FC236}">
              <a16:creationId xmlns:a16="http://schemas.microsoft.com/office/drawing/2014/main" id="{00000000-0008-0000-0300-000029FB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0850" y="16129000"/>
          <a:ext cx="1854200" cy="175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57</xdr:row>
      <xdr:rowOff>361950</xdr:rowOff>
    </xdr:from>
    <xdr:to>
      <xdr:col>5</xdr:col>
      <xdr:colOff>996950</xdr:colOff>
      <xdr:row>61</xdr:row>
      <xdr:rowOff>268204</xdr:rowOff>
    </xdr:to>
    <xdr:pic>
      <xdr:nvPicPr>
        <xdr:cNvPr id="64298" name="Picture 8">
          <a:extLst>
            <a:ext uri="{FF2B5EF4-FFF2-40B4-BE49-F238E27FC236}">
              <a16:creationId xmlns:a16="http://schemas.microsoft.com/office/drawing/2014/main" id="{00000000-0008-0000-0300-00002AFB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30200" y="18903950"/>
          <a:ext cx="2165350" cy="1265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177800</xdr:colOff>
      <xdr:row>65</xdr:row>
      <xdr:rowOff>355600</xdr:rowOff>
    </xdr:from>
    <xdr:to>
      <xdr:col>5</xdr:col>
      <xdr:colOff>1022350</xdr:colOff>
      <xdr:row>69</xdr:row>
      <xdr:rowOff>262064</xdr:rowOff>
    </xdr:to>
    <xdr:pic>
      <xdr:nvPicPr>
        <xdr:cNvPr id="64299" name="Picture 9">
          <a:extLst>
            <a:ext uri="{FF2B5EF4-FFF2-40B4-BE49-F238E27FC236}">
              <a16:creationId xmlns:a16="http://schemas.microsoft.com/office/drawing/2014/main" id="{00000000-0008-0000-0300-00002BFB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5600" y="21399500"/>
          <a:ext cx="2165350" cy="126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133350</xdr:colOff>
      <xdr:row>82</xdr:row>
      <xdr:rowOff>0</xdr:rowOff>
    </xdr:from>
    <xdr:to>
      <xdr:col>5</xdr:col>
      <xdr:colOff>1016000</xdr:colOff>
      <xdr:row>86</xdr:row>
      <xdr:rowOff>0</xdr:rowOff>
    </xdr:to>
    <xdr:pic>
      <xdr:nvPicPr>
        <xdr:cNvPr id="64300" name="Picture 10">
          <a:extLst>
            <a:ext uri="{FF2B5EF4-FFF2-40B4-BE49-F238E27FC236}">
              <a16:creationId xmlns:a16="http://schemas.microsoft.com/office/drawing/2014/main" id="{00000000-0008-0000-0300-00002CFB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2300" y="26454100"/>
          <a:ext cx="1892300"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88900</xdr:colOff>
      <xdr:row>73</xdr:row>
      <xdr:rowOff>400050</xdr:rowOff>
    </xdr:from>
    <xdr:to>
      <xdr:col>5</xdr:col>
      <xdr:colOff>933450</xdr:colOff>
      <xdr:row>76</xdr:row>
      <xdr:rowOff>311150</xdr:rowOff>
    </xdr:to>
    <xdr:pic>
      <xdr:nvPicPr>
        <xdr:cNvPr id="64301" name="Picture 11">
          <a:extLst>
            <a:ext uri="{FF2B5EF4-FFF2-40B4-BE49-F238E27FC236}">
              <a16:creationId xmlns:a16="http://schemas.microsoft.com/office/drawing/2014/main" id="{00000000-0008-0000-0300-00002DFB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6700" y="23945850"/>
          <a:ext cx="21653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304800</xdr:colOff>
      <xdr:row>89</xdr:row>
      <xdr:rowOff>355600</xdr:rowOff>
    </xdr:from>
    <xdr:to>
      <xdr:col>5</xdr:col>
      <xdr:colOff>971550</xdr:colOff>
      <xdr:row>93</xdr:row>
      <xdr:rowOff>261853</xdr:rowOff>
    </xdr:to>
    <xdr:pic>
      <xdr:nvPicPr>
        <xdr:cNvPr id="64302" name="Picture 12">
          <a:extLst>
            <a:ext uri="{FF2B5EF4-FFF2-40B4-BE49-F238E27FC236}">
              <a16:creationId xmlns:a16="http://schemas.microsoft.com/office/drawing/2014/main" id="{00000000-0008-0000-0300-00002EFB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82600" y="28905200"/>
          <a:ext cx="1987550" cy="126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69850</xdr:colOff>
      <xdr:row>97</xdr:row>
      <xdr:rowOff>368300</xdr:rowOff>
    </xdr:from>
    <xdr:to>
      <xdr:col>5</xdr:col>
      <xdr:colOff>952500</xdr:colOff>
      <xdr:row>101</xdr:row>
      <xdr:rowOff>279400</xdr:rowOff>
    </xdr:to>
    <xdr:pic>
      <xdr:nvPicPr>
        <xdr:cNvPr id="64303" name="Picture 13">
          <a:extLst>
            <a:ext uri="{FF2B5EF4-FFF2-40B4-BE49-F238E27FC236}">
              <a16:creationId xmlns:a16="http://schemas.microsoft.com/office/drawing/2014/main" id="{00000000-0008-0000-0300-00002FFB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58800" y="31419800"/>
          <a:ext cx="1892300"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184150</xdr:colOff>
      <xdr:row>105</xdr:row>
      <xdr:rowOff>298450</xdr:rowOff>
    </xdr:from>
    <xdr:to>
      <xdr:col>5</xdr:col>
      <xdr:colOff>1028700</xdr:colOff>
      <xdr:row>110</xdr:row>
      <xdr:rowOff>6350</xdr:rowOff>
    </xdr:to>
    <xdr:pic>
      <xdr:nvPicPr>
        <xdr:cNvPr id="64304" name="Picture 14">
          <a:extLst>
            <a:ext uri="{FF2B5EF4-FFF2-40B4-BE49-F238E27FC236}">
              <a16:creationId xmlns:a16="http://schemas.microsoft.com/office/drawing/2014/main" id="{00000000-0008-0000-0300-000030F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61950" y="33851850"/>
          <a:ext cx="2165350" cy="135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165100</xdr:colOff>
      <xdr:row>113</xdr:row>
      <xdr:rowOff>241300</xdr:rowOff>
    </xdr:from>
    <xdr:to>
      <xdr:col>5</xdr:col>
      <xdr:colOff>1009650</xdr:colOff>
      <xdr:row>117</xdr:row>
      <xdr:rowOff>266700</xdr:rowOff>
    </xdr:to>
    <xdr:pic>
      <xdr:nvPicPr>
        <xdr:cNvPr id="64305" name="Picture 15">
          <a:extLst>
            <a:ext uri="{FF2B5EF4-FFF2-40B4-BE49-F238E27FC236}">
              <a16:creationId xmlns:a16="http://schemas.microsoft.com/office/drawing/2014/main" id="{00000000-0008-0000-0300-000031FB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42900" y="36271200"/>
          <a:ext cx="2165350" cy="1358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190500</xdr:colOff>
      <xdr:row>121</xdr:row>
      <xdr:rowOff>361950</xdr:rowOff>
    </xdr:from>
    <xdr:to>
      <xdr:col>5</xdr:col>
      <xdr:colOff>1035050</xdr:colOff>
      <xdr:row>125</xdr:row>
      <xdr:rowOff>298450</xdr:rowOff>
    </xdr:to>
    <xdr:pic>
      <xdr:nvPicPr>
        <xdr:cNvPr id="64306" name="Picture 16">
          <a:extLst>
            <a:ext uri="{FF2B5EF4-FFF2-40B4-BE49-F238E27FC236}">
              <a16:creationId xmlns:a16="http://schemas.microsoft.com/office/drawing/2014/main" id="{00000000-0008-0000-0300-000032F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68300" y="38868350"/>
          <a:ext cx="2165350"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184150</xdr:colOff>
      <xdr:row>137</xdr:row>
      <xdr:rowOff>292100</xdr:rowOff>
    </xdr:from>
    <xdr:to>
      <xdr:col>5</xdr:col>
      <xdr:colOff>711200</xdr:colOff>
      <xdr:row>141</xdr:row>
      <xdr:rowOff>279400</xdr:rowOff>
    </xdr:to>
    <xdr:pic>
      <xdr:nvPicPr>
        <xdr:cNvPr id="64307" name="Picture 18">
          <a:extLst>
            <a:ext uri="{FF2B5EF4-FFF2-40B4-BE49-F238E27FC236}">
              <a16:creationId xmlns:a16="http://schemas.microsoft.com/office/drawing/2014/main" id="{00000000-0008-0000-0300-000033FB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84250" y="43738800"/>
          <a:ext cx="122555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133350</xdr:colOff>
      <xdr:row>145</xdr:row>
      <xdr:rowOff>304800</xdr:rowOff>
    </xdr:from>
    <xdr:to>
      <xdr:col>5</xdr:col>
      <xdr:colOff>793750</xdr:colOff>
      <xdr:row>149</xdr:row>
      <xdr:rowOff>273050</xdr:rowOff>
    </xdr:to>
    <xdr:pic>
      <xdr:nvPicPr>
        <xdr:cNvPr id="64308" name="Picture 20">
          <a:extLst>
            <a:ext uri="{FF2B5EF4-FFF2-40B4-BE49-F238E27FC236}">
              <a16:creationId xmlns:a16="http://schemas.microsoft.com/office/drawing/2014/main" id="{00000000-0008-0000-0300-000034FB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33450" y="46101000"/>
          <a:ext cx="13589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88900</xdr:colOff>
      <xdr:row>128</xdr:row>
      <xdr:rowOff>139700</xdr:rowOff>
    </xdr:from>
    <xdr:to>
      <xdr:col>5</xdr:col>
      <xdr:colOff>895350</xdr:colOff>
      <xdr:row>134</xdr:row>
      <xdr:rowOff>184150</xdr:rowOff>
    </xdr:to>
    <xdr:pic>
      <xdr:nvPicPr>
        <xdr:cNvPr id="64309" name="Picture 22">
          <a:extLst>
            <a:ext uri="{FF2B5EF4-FFF2-40B4-BE49-F238E27FC236}">
              <a16:creationId xmlns:a16="http://schemas.microsoft.com/office/drawing/2014/main" id="{00000000-0008-0000-0300-000035FB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7850" y="40932100"/>
          <a:ext cx="1816100"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234950</xdr:colOff>
      <xdr:row>153</xdr:row>
      <xdr:rowOff>317500</xdr:rowOff>
    </xdr:from>
    <xdr:to>
      <xdr:col>5</xdr:col>
      <xdr:colOff>1079500</xdr:colOff>
      <xdr:row>157</xdr:row>
      <xdr:rowOff>285750</xdr:rowOff>
    </xdr:to>
    <xdr:pic>
      <xdr:nvPicPr>
        <xdr:cNvPr id="64310" name="Picture 23">
          <a:extLst>
            <a:ext uri="{FF2B5EF4-FFF2-40B4-BE49-F238E27FC236}">
              <a16:creationId xmlns:a16="http://schemas.microsoft.com/office/drawing/2014/main" id="{00000000-0008-0000-0300-000036FB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12750" y="48482250"/>
          <a:ext cx="216535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177800</xdr:colOff>
      <xdr:row>161</xdr:row>
      <xdr:rowOff>336550</xdr:rowOff>
    </xdr:from>
    <xdr:to>
      <xdr:col>5</xdr:col>
      <xdr:colOff>1022350</xdr:colOff>
      <xdr:row>165</xdr:row>
      <xdr:rowOff>273050</xdr:rowOff>
    </xdr:to>
    <xdr:pic>
      <xdr:nvPicPr>
        <xdr:cNvPr id="64311" name="Picture 24">
          <a:extLst>
            <a:ext uri="{FF2B5EF4-FFF2-40B4-BE49-F238E27FC236}">
              <a16:creationId xmlns:a16="http://schemas.microsoft.com/office/drawing/2014/main" id="{00000000-0008-0000-0300-000037FB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55600" y="50869850"/>
          <a:ext cx="21653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18</xdr:col>
          <xdr:colOff>0</xdr:colOff>
          <xdr:row>167</xdr:row>
          <xdr:rowOff>774700</xdr:rowOff>
        </xdr:from>
        <xdr:to>
          <xdr:col>21</xdr:col>
          <xdr:colOff>0</xdr:colOff>
          <xdr:row>167</xdr:row>
          <xdr:rowOff>2584450</xdr:rowOff>
        </xdr:to>
        <xdr:sp macro="" textlink="">
          <xdr:nvSpPr>
            <xdr:cNvPr id="40294" name="Check Box 10598" hidden="1">
              <a:extLst>
                <a:ext uri="{63B3BB69-23CF-44E3-9099-C40C66FF867C}">
                  <a14:compatExt spid="_x0000_s40294"/>
                </a:ext>
                <a:ext uri="{FF2B5EF4-FFF2-40B4-BE49-F238E27FC236}">
                  <a16:creationId xmlns:a16="http://schemas.microsoft.com/office/drawing/2014/main" id="{00000000-0008-0000-0300-0000669D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xdr:twoCellAnchor editAs="oneCell">
    <xdr:from>
      <xdr:col>2</xdr:col>
      <xdr:colOff>165100</xdr:colOff>
      <xdr:row>168</xdr:row>
      <xdr:rowOff>171450</xdr:rowOff>
    </xdr:from>
    <xdr:to>
      <xdr:col>5</xdr:col>
      <xdr:colOff>1009650</xdr:colOff>
      <xdr:row>174</xdr:row>
      <xdr:rowOff>267395</xdr:rowOff>
    </xdr:to>
    <xdr:pic>
      <xdr:nvPicPr>
        <xdr:cNvPr id="64312" name="Picture 69" descr="Image result for vapor tight fixture">
          <a:extLst>
            <a:ext uri="{FF2B5EF4-FFF2-40B4-BE49-F238E27FC236}">
              <a16:creationId xmlns:a16="http://schemas.microsoft.com/office/drawing/2014/main" id="{00000000-0008-0000-0300-000038FB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42900" y="52882800"/>
          <a:ext cx="2165350" cy="1829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17</xdr:col>
          <xdr:colOff>260350</xdr:colOff>
          <xdr:row>183</xdr:row>
          <xdr:rowOff>171450</xdr:rowOff>
        </xdr:from>
        <xdr:to>
          <xdr:col>21</xdr:col>
          <xdr:colOff>222250</xdr:colOff>
          <xdr:row>184</xdr:row>
          <xdr:rowOff>0</xdr:rowOff>
        </xdr:to>
        <xdr:sp macro="" textlink="">
          <xdr:nvSpPr>
            <xdr:cNvPr id="54500" name="Check Box 15588" hidden="1">
              <a:extLst>
                <a:ext uri="{63B3BB69-23CF-44E3-9099-C40C66FF867C}">
                  <a14:compatExt spid="_x0000_s54500"/>
                </a:ext>
                <a:ext uri="{FF2B5EF4-FFF2-40B4-BE49-F238E27FC236}">
                  <a16:creationId xmlns:a16="http://schemas.microsoft.com/office/drawing/2014/main" id="{00000000-0008-0000-0300-0000E4D4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355600</xdr:colOff>
          <xdr:row>191</xdr:row>
          <xdr:rowOff>247650</xdr:rowOff>
        </xdr:from>
        <xdr:to>
          <xdr:col>20</xdr:col>
          <xdr:colOff>4108450</xdr:colOff>
          <xdr:row>191</xdr:row>
          <xdr:rowOff>647700</xdr:rowOff>
        </xdr:to>
        <xdr:sp macro="" textlink="">
          <xdr:nvSpPr>
            <xdr:cNvPr id="54501" name="Check Box 15589" hidden="1">
              <a:extLst>
                <a:ext uri="{63B3BB69-23CF-44E3-9099-C40C66FF867C}">
                  <a14:compatExt spid="_x0000_s54501"/>
                </a:ext>
                <a:ext uri="{FF2B5EF4-FFF2-40B4-BE49-F238E27FC236}">
                  <a16:creationId xmlns:a16="http://schemas.microsoft.com/office/drawing/2014/main" id="{00000000-0008-0000-0300-0000E5D40000}"/>
                </a:ext>
              </a:extLst>
            </xdr:cNvPr>
            <xdr:cNvSpPr/>
          </xdr:nvSpPr>
          <xdr:spPr bwMode="auto">
            <a:xfrm>
              <a:off x="0" y="0"/>
              <a:ext cx="0" cy="0"/>
            </a:xfrm>
            <a:prstGeom prst="rect">
              <a:avLst/>
            </a:prstGeom>
            <a:noFill/>
            <a:ln>
              <a:noFill/>
            </a:ln>
            <a:extLst>
              <a:ext uri="{909E8E84-426E-40DD-AFC4-6F175D3DCCD1}">
                <a14:hiddenFill>
                  <a:solidFill>
                    <a:srgbClr val="92D0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US" sz="1100" b="0" i="0" u="none" strike="noStrike" baseline="0">
                  <a:solidFill>
                    <a:srgbClr val="000000"/>
                  </a:solidFill>
                  <a:latin typeface="Calibri"/>
                  <a:ea typeface="Calibri"/>
                  <a:cs typeface="Calibri"/>
                </a:rPr>
                <a:t>Check here to confirm that product is DLC listed</a:t>
              </a:r>
            </a:p>
          </xdr:txBody>
        </xdr:sp>
        <xdr:clientData/>
      </xdr:twoCellAnchor>
    </mc:Choice>
    <mc:Fallback/>
  </mc:AlternateContent>
  <xdr:twoCellAnchor editAs="oneCell">
    <xdr:from>
      <xdr:col>3</xdr:col>
      <xdr:colOff>203200</xdr:colOff>
      <xdr:row>184</xdr:row>
      <xdr:rowOff>177800</xdr:rowOff>
    </xdr:from>
    <xdr:to>
      <xdr:col>4</xdr:col>
      <xdr:colOff>590550</xdr:colOff>
      <xdr:row>189</xdr:row>
      <xdr:rowOff>299954</xdr:rowOff>
    </xdr:to>
    <xdr:pic>
      <xdr:nvPicPr>
        <xdr:cNvPr id="64313" name="Picture 1">
          <a:extLst>
            <a:ext uri="{FF2B5EF4-FFF2-40B4-BE49-F238E27FC236}">
              <a16:creationId xmlns:a16="http://schemas.microsoft.com/office/drawing/2014/main" id="{00000000-0008-0000-0300-000039FB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92150" y="57658000"/>
          <a:ext cx="698500" cy="17096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609600</xdr:colOff>
      <xdr:row>185</xdr:row>
      <xdr:rowOff>133350</xdr:rowOff>
    </xdr:from>
    <xdr:to>
      <xdr:col>5</xdr:col>
      <xdr:colOff>1038225</xdr:colOff>
      <xdr:row>191</xdr:row>
      <xdr:rowOff>1504</xdr:rowOff>
    </xdr:to>
    <xdr:pic>
      <xdr:nvPicPr>
        <xdr:cNvPr id="64314" name="Picture 2">
          <a:extLst>
            <a:ext uri="{FF2B5EF4-FFF2-40B4-BE49-F238E27FC236}">
              <a16:creationId xmlns:a16="http://schemas.microsoft.com/office/drawing/2014/main" id="{00000000-0008-0000-0300-00003AFB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09700" y="57931050"/>
          <a:ext cx="1127125" cy="1773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193</xdr:row>
      <xdr:rowOff>184150</xdr:rowOff>
    </xdr:from>
    <xdr:to>
      <xdr:col>5</xdr:col>
      <xdr:colOff>1073150</xdr:colOff>
      <xdr:row>198</xdr:row>
      <xdr:rowOff>47625</xdr:rowOff>
    </xdr:to>
    <xdr:pic>
      <xdr:nvPicPr>
        <xdr:cNvPr id="64315" name="Picture 4">
          <a:extLst>
            <a:ext uri="{FF2B5EF4-FFF2-40B4-BE49-F238E27FC236}">
              <a16:creationId xmlns:a16="http://schemas.microsoft.com/office/drawing/2014/main" id="{00000000-0008-0000-0300-00003BFB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60521850"/>
          <a:ext cx="2571750" cy="145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180</xdr:row>
      <xdr:rowOff>6350</xdr:rowOff>
    </xdr:from>
    <xdr:to>
      <xdr:col>5</xdr:col>
      <xdr:colOff>942975</xdr:colOff>
      <xdr:row>182</xdr:row>
      <xdr:rowOff>15875</xdr:rowOff>
    </xdr:to>
    <xdr:pic>
      <xdr:nvPicPr>
        <xdr:cNvPr id="64316" name="Picture 1">
          <a:extLst>
            <a:ext uri="{FF2B5EF4-FFF2-40B4-BE49-F238E27FC236}">
              <a16:creationId xmlns:a16="http://schemas.microsoft.com/office/drawing/2014/main" id="{00000000-0008-0000-0300-00003CFB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14450" y="56216550"/>
          <a:ext cx="1127125" cy="64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254000</xdr:colOff>
      <xdr:row>177</xdr:row>
      <xdr:rowOff>247650</xdr:rowOff>
    </xdr:from>
    <xdr:to>
      <xdr:col>5</xdr:col>
      <xdr:colOff>666750</xdr:colOff>
      <xdr:row>179</xdr:row>
      <xdr:rowOff>215900</xdr:rowOff>
    </xdr:to>
    <xdr:pic>
      <xdr:nvPicPr>
        <xdr:cNvPr id="64317" name="Picture 1" descr="Screen Clipping">
          <a:extLst>
            <a:ext uri="{FF2B5EF4-FFF2-40B4-BE49-F238E27FC236}">
              <a16:creationId xmlns:a16="http://schemas.microsoft.com/office/drawing/2014/main" id="{00000000-0008-0000-0300-00003DFB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31800" y="55549800"/>
          <a:ext cx="17335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0</xdr:row>
      <xdr:rowOff>228600</xdr:rowOff>
    </xdr:from>
    <xdr:to>
      <xdr:col>23</xdr:col>
      <xdr:colOff>0</xdr:colOff>
      <xdr:row>2</xdr:row>
      <xdr:rowOff>0</xdr:rowOff>
    </xdr:to>
    <xdr:pic>
      <xdr:nvPicPr>
        <xdr:cNvPr id="64318" name="Picture 1">
          <a:extLst>
            <a:ext uri="{FF2B5EF4-FFF2-40B4-BE49-F238E27FC236}">
              <a16:creationId xmlns:a16="http://schemas.microsoft.com/office/drawing/2014/main" id="{00000000-0008-0000-0300-00003EFB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534275" y="228600"/>
          <a:ext cx="615315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238125</xdr:colOff>
      <xdr:row>17</xdr:row>
      <xdr:rowOff>342900</xdr:rowOff>
    </xdr:from>
    <xdr:to>
      <xdr:col>8</xdr:col>
      <xdr:colOff>1200150</xdr:colOff>
      <xdr:row>18</xdr:row>
      <xdr:rowOff>542925</xdr:rowOff>
    </xdr:to>
    <xdr:pic>
      <xdr:nvPicPr>
        <xdr:cNvPr id="65473" name="Picture 4">
          <a:extLst>
            <a:ext uri="{FF2B5EF4-FFF2-40B4-BE49-F238E27FC236}">
              <a16:creationId xmlns:a16="http://schemas.microsoft.com/office/drawing/2014/main" id="{00000000-0008-0000-0400-0000C1F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4475" y="6496050"/>
          <a:ext cx="962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514350</xdr:colOff>
      <xdr:row>19</xdr:row>
      <xdr:rowOff>152400</xdr:rowOff>
    </xdr:from>
    <xdr:to>
      <xdr:col>8</xdr:col>
      <xdr:colOff>1104900</xdr:colOff>
      <xdr:row>20</xdr:row>
      <xdr:rowOff>619125</xdr:rowOff>
    </xdr:to>
    <xdr:pic>
      <xdr:nvPicPr>
        <xdr:cNvPr id="65474" name="Picture 5">
          <a:extLst>
            <a:ext uri="{FF2B5EF4-FFF2-40B4-BE49-F238E27FC236}">
              <a16:creationId xmlns:a16="http://schemas.microsoft.com/office/drawing/2014/main" id="{00000000-0008-0000-0400-0000C2F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10700" y="7829550"/>
          <a:ext cx="59055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4394200</xdr:colOff>
      <xdr:row>21</xdr:row>
      <xdr:rowOff>1289050</xdr:rowOff>
    </xdr:from>
    <xdr:to>
      <xdr:col>9</xdr:col>
      <xdr:colOff>0</xdr:colOff>
      <xdr:row>23</xdr:row>
      <xdr:rowOff>0</xdr:rowOff>
    </xdr:to>
    <xdr:pic>
      <xdr:nvPicPr>
        <xdr:cNvPr id="65475" name="Picture 6">
          <a:extLst>
            <a:ext uri="{FF2B5EF4-FFF2-40B4-BE49-F238E27FC236}">
              <a16:creationId xmlns:a16="http://schemas.microsoft.com/office/drawing/2014/main" id="{00000000-0008-0000-0400-0000C3FF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29900" y="95186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361950</xdr:colOff>
      <xdr:row>23</xdr:row>
      <xdr:rowOff>314325</xdr:rowOff>
    </xdr:from>
    <xdr:to>
      <xdr:col>8</xdr:col>
      <xdr:colOff>1228725</xdr:colOff>
      <xdr:row>24</xdr:row>
      <xdr:rowOff>314325</xdr:rowOff>
    </xdr:to>
    <xdr:pic>
      <xdr:nvPicPr>
        <xdr:cNvPr id="65476" name="Picture 8">
          <a:extLst>
            <a:ext uri="{FF2B5EF4-FFF2-40B4-BE49-F238E27FC236}">
              <a16:creationId xmlns:a16="http://schemas.microsoft.com/office/drawing/2014/main" id="{00000000-0008-0000-0400-0000C4FF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58300" y="11039475"/>
          <a:ext cx="8667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400050</xdr:colOff>
      <xdr:row>25</xdr:row>
      <xdr:rowOff>38100</xdr:rowOff>
    </xdr:from>
    <xdr:to>
      <xdr:col>8</xdr:col>
      <xdr:colOff>1238250</xdr:colOff>
      <xdr:row>26</xdr:row>
      <xdr:rowOff>628650</xdr:rowOff>
    </xdr:to>
    <xdr:pic>
      <xdr:nvPicPr>
        <xdr:cNvPr id="65477" name="Picture 9">
          <a:extLst>
            <a:ext uri="{FF2B5EF4-FFF2-40B4-BE49-F238E27FC236}">
              <a16:creationId xmlns:a16="http://schemas.microsoft.com/office/drawing/2014/main" id="{00000000-0008-0000-0400-0000C5FF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296400" y="12287250"/>
          <a:ext cx="8382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409575</xdr:colOff>
      <xdr:row>27</xdr:row>
      <xdr:rowOff>314325</xdr:rowOff>
    </xdr:from>
    <xdr:to>
      <xdr:col>8</xdr:col>
      <xdr:colOff>1352550</xdr:colOff>
      <xdr:row>28</xdr:row>
      <xdr:rowOff>314325</xdr:rowOff>
    </xdr:to>
    <xdr:pic>
      <xdr:nvPicPr>
        <xdr:cNvPr id="65478" name="Picture 10">
          <a:extLst>
            <a:ext uri="{FF2B5EF4-FFF2-40B4-BE49-F238E27FC236}">
              <a16:creationId xmlns:a16="http://schemas.microsoft.com/office/drawing/2014/main" id="{00000000-0008-0000-0400-0000C6F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05925" y="14087475"/>
          <a:ext cx="9429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285750</xdr:colOff>
      <xdr:row>29</xdr:row>
      <xdr:rowOff>133350</xdr:rowOff>
    </xdr:from>
    <xdr:to>
      <xdr:col>8</xdr:col>
      <xdr:colOff>1219200</xdr:colOff>
      <xdr:row>30</xdr:row>
      <xdr:rowOff>390525</xdr:rowOff>
    </xdr:to>
    <xdr:pic>
      <xdr:nvPicPr>
        <xdr:cNvPr id="65479" name="Picture 12">
          <a:extLst>
            <a:ext uri="{FF2B5EF4-FFF2-40B4-BE49-F238E27FC236}">
              <a16:creationId xmlns:a16="http://schemas.microsoft.com/office/drawing/2014/main" id="{00000000-0008-0000-0400-0000C7FF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82100" y="15430500"/>
          <a:ext cx="9334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31</xdr:row>
      <xdr:rowOff>333375</xdr:rowOff>
    </xdr:from>
    <xdr:to>
      <xdr:col>8</xdr:col>
      <xdr:colOff>1133475</xdr:colOff>
      <xdr:row>32</xdr:row>
      <xdr:rowOff>333375</xdr:rowOff>
    </xdr:to>
    <xdr:pic>
      <xdr:nvPicPr>
        <xdr:cNvPr id="65480" name="Picture 13">
          <a:extLst>
            <a:ext uri="{FF2B5EF4-FFF2-40B4-BE49-F238E27FC236}">
              <a16:creationId xmlns:a16="http://schemas.microsoft.com/office/drawing/2014/main" id="{00000000-0008-0000-0400-0000C8FF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067800" y="17154525"/>
          <a:ext cx="9620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6172200</xdr:colOff>
      <xdr:row>33</xdr:row>
      <xdr:rowOff>1720850</xdr:rowOff>
    </xdr:from>
    <xdr:to>
      <xdr:col>9</xdr:col>
      <xdr:colOff>0</xdr:colOff>
      <xdr:row>35</xdr:row>
      <xdr:rowOff>0</xdr:rowOff>
    </xdr:to>
    <xdr:pic>
      <xdr:nvPicPr>
        <xdr:cNvPr id="65481" name="Picture 15">
          <a:extLst>
            <a:ext uri="{FF2B5EF4-FFF2-40B4-BE49-F238E27FC236}">
              <a16:creationId xmlns:a16="http://schemas.microsoft.com/office/drawing/2014/main" id="{00000000-0008-0000-0400-0000C9FF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629900" y="186626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5867400</xdr:colOff>
      <xdr:row>35</xdr:row>
      <xdr:rowOff>1460500</xdr:rowOff>
    </xdr:from>
    <xdr:to>
      <xdr:col>9</xdr:col>
      <xdr:colOff>0</xdr:colOff>
      <xdr:row>37</xdr:row>
      <xdr:rowOff>0</xdr:rowOff>
    </xdr:to>
    <xdr:pic>
      <xdr:nvPicPr>
        <xdr:cNvPr id="65482" name="Picture 16">
          <a:extLst>
            <a:ext uri="{FF2B5EF4-FFF2-40B4-BE49-F238E27FC236}">
              <a16:creationId xmlns:a16="http://schemas.microsoft.com/office/drawing/2014/main" id="{00000000-0008-0000-0400-0000CAFF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629900" y="201866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5867400</xdr:colOff>
      <xdr:row>37</xdr:row>
      <xdr:rowOff>2051050</xdr:rowOff>
    </xdr:from>
    <xdr:to>
      <xdr:col>9</xdr:col>
      <xdr:colOff>0</xdr:colOff>
      <xdr:row>39</xdr:row>
      <xdr:rowOff>0</xdr:rowOff>
    </xdr:to>
    <xdr:pic>
      <xdr:nvPicPr>
        <xdr:cNvPr id="65483" name="Picture 18">
          <a:extLst>
            <a:ext uri="{FF2B5EF4-FFF2-40B4-BE49-F238E27FC236}">
              <a16:creationId xmlns:a16="http://schemas.microsoft.com/office/drawing/2014/main" id="{00000000-0008-0000-0400-0000CBF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629900" y="217106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6432550</xdr:colOff>
      <xdr:row>39</xdr:row>
      <xdr:rowOff>2228850</xdr:rowOff>
    </xdr:from>
    <xdr:to>
      <xdr:col>9</xdr:col>
      <xdr:colOff>0</xdr:colOff>
      <xdr:row>41</xdr:row>
      <xdr:rowOff>0</xdr:rowOff>
    </xdr:to>
    <xdr:pic>
      <xdr:nvPicPr>
        <xdr:cNvPr id="65484" name="Picture 19">
          <a:extLst>
            <a:ext uri="{FF2B5EF4-FFF2-40B4-BE49-F238E27FC236}">
              <a16:creationId xmlns:a16="http://schemas.microsoft.com/office/drawing/2014/main" id="{00000000-0008-0000-0400-0000CCF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629900" y="232346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6940550</xdr:colOff>
      <xdr:row>41</xdr:row>
      <xdr:rowOff>508000</xdr:rowOff>
    </xdr:from>
    <xdr:to>
      <xdr:col>9</xdr:col>
      <xdr:colOff>0</xdr:colOff>
      <xdr:row>43</xdr:row>
      <xdr:rowOff>0</xdr:rowOff>
    </xdr:to>
    <xdr:pic>
      <xdr:nvPicPr>
        <xdr:cNvPr id="65485" name="Picture 20">
          <a:extLst>
            <a:ext uri="{FF2B5EF4-FFF2-40B4-BE49-F238E27FC236}">
              <a16:creationId xmlns:a16="http://schemas.microsoft.com/office/drawing/2014/main" id="{00000000-0008-0000-0400-0000CDF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629900" y="24504650"/>
          <a:ext cx="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6572250</xdr:colOff>
      <xdr:row>43</xdr:row>
      <xdr:rowOff>990600</xdr:rowOff>
    </xdr:from>
    <xdr:to>
      <xdr:col>9</xdr:col>
      <xdr:colOff>0</xdr:colOff>
      <xdr:row>45</xdr:row>
      <xdr:rowOff>0</xdr:rowOff>
    </xdr:to>
    <xdr:pic>
      <xdr:nvPicPr>
        <xdr:cNvPr id="65486" name="Picture 21">
          <a:extLst>
            <a:ext uri="{FF2B5EF4-FFF2-40B4-BE49-F238E27FC236}">
              <a16:creationId xmlns:a16="http://schemas.microsoft.com/office/drawing/2014/main" id="{00000000-0008-0000-0400-0000CEFF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29900" y="262826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7366000</xdr:colOff>
      <xdr:row>45</xdr:row>
      <xdr:rowOff>2228850</xdr:rowOff>
    </xdr:from>
    <xdr:to>
      <xdr:col>9</xdr:col>
      <xdr:colOff>0</xdr:colOff>
      <xdr:row>47</xdr:row>
      <xdr:rowOff>0</xdr:rowOff>
    </xdr:to>
    <xdr:pic>
      <xdr:nvPicPr>
        <xdr:cNvPr id="65487" name="Picture 22">
          <a:extLst>
            <a:ext uri="{FF2B5EF4-FFF2-40B4-BE49-F238E27FC236}">
              <a16:creationId xmlns:a16="http://schemas.microsoft.com/office/drawing/2014/main" id="{00000000-0008-0000-0400-0000CFF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629900" y="278066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4914900</xdr:colOff>
      <xdr:row>47</xdr:row>
      <xdr:rowOff>1720850</xdr:rowOff>
    </xdr:from>
    <xdr:to>
      <xdr:col>9</xdr:col>
      <xdr:colOff>0</xdr:colOff>
      <xdr:row>49</xdr:row>
      <xdr:rowOff>0</xdr:rowOff>
    </xdr:to>
    <xdr:pic>
      <xdr:nvPicPr>
        <xdr:cNvPr id="65488" name="Picture 23">
          <a:extLst>
            <a:ext uri="{FF2B5EF4-FFF2-40B4-BE49-F238E27FC236}">
              <a16:creationId xmlns:a16="http://schemas.microsoft.com/office/drawing/2014/main" id="{00000000-0008-0000-0400-0000D0FF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629900" y="293306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4914900</xdr:colOff>
      <xdr:row>49</xdr:row>
      <xdr:rowOff>990600</xdr:rowOff>
    </xdr:from>
    <xdr:to>
      <xdr:col>9</xdr:col>
      <xdr:colOff>0</xdr:colOff>
      <xdr:row>51</xdr:row>
      <xdr:rowOff>0</xdr:rowOff>
    </xdr:to>
    <xdr:pic>
      <xdr:nvPicPr>
        <xdr:cNvPr id="65489" name="Picture 23">
          <a:extLst>
            <a:ext uri="{FF2B5EF4-FFF2-40B4-BE49-F238E27FC236}">
              <a16:creationId xmlns:a16="http://schemas.microsoft.com/office/drawing/2014/main" id="{00000000-0008-0000-0400-0000D1FF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629900" y="308546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4286250</xdr:colOff>
      <xdr:row>51</xdr:row>
      <xdr:rowOff>381000</xdr:rowOff>
    </xdr:from>
    <xdr:to>
      <xdr:col>9</xdr:col>
      <xdr:colOff>0</xdr:colOff>
      <xdr:row>52</xdr:row>
      <xdr:rowOff>0</xdr:rowOff>
    </xdr:to>
    <xdr:pic>
      <xdr:nvPicPr>
        <xdr:cNvPr id="65490" name="Picture 21" descr="Image result for vapor tight fixture">
          <a:extLst>
            <a:ext uri="{FF2B5EF4-FFF2-40B4-BE49-F238E27FC236}">
              <a16:creationId xmlns:a16="http://schemas.microsoft.com/office/drawing/2014/main" id="{00000000-0008-0000-0400-0000D2FF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t="20525" b="20811"/>
        <a:stretch>
          <a:fillRect/>
        </a:stretch>
      </xdr:blipFill>
      <xdr:spPr bwMode="auto">
        <a:xfrm>
          <a:off x="10629900" y="319976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4572000</xdr:colOff>
      <xdr:row>53</xdr:row>
      <xdr:rowOff>254000</xdr:rowOff>
    </xdr:from>
    <xdr:to>
      <xdr:col>9</xdr:col>
      <xdr:colOff>0</xdr:colOff>
      <xdr:row>54</xdr:row>
      <xdr:rowOff>0</xdr:rowOff>
    </xdr:to>
    <xdr:pic>
      <xdr:nvPicPr>
        <xdr:cNvPr id="65491" name="Picture 1">
          <a:extLst>
            <a:ext uri="{FF2B5EF4-FFF2-40B4-BE49-F238E27FC236}">
              <a16:creationId xmlns:a16="http://schemas.microsoft.com/office/drawing/2014/main" id="{00000000-0008-0000-0400-0000D3FF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629900" y="33394650"/>
          <a:ext cx="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8959850</xdr:colOff>
      <xdr:row>53</xdr:row>
      <xdr:rowOff>114300</xdr:rowOff>
    </xdr:from>
    <xdr:to>
      <xdr:col>9</xdr:col>
      <xdr:colOff>0</xdr:colOff>
      <xdr:row>54</xdr:row>
      <xdr:rowOff>0</xdr:rowOff>
    </xdr:to>
    <xdr:pic>
      <xdr:nvPicPr>
        <xdr:cNvPr id="65492" name="Picture 2">
          <a:extLst>
            <a:ext uri="{FF2B5EF4-FFF2-40B4-BE49-F238E27FC236}">
              <a16:creationId xmlns:a16="http://schemas.microsoft.com/office/drawing/2014/main" id="{00000000-0008-0000-0400-0000D4FF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629900" y="3325495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561975</xdr:colOff>
      <xdr:row>54</xdr:row>
      <xdr:rowOff>180975</xdr:rowOff>
    </xdr:from>
    <xdr:to>
      <xdr:col>8</xdr:col>
      <xdr:colOff>1104900</xdr:colOff>
      <xdr:row>54</xdr:row>
      <xdr:rowOff>647700</xdr:rowOff>
    </xdr:to>
    <xdr:pic>
      <xdr:nvPicPr>
        <xdr:cNvPr id="65493" name="Picture 1">
          <a:extLst>
            <a:ext uri="{FF2B5EF4-FFF2-40B4-BE49-F238E27FC236}">
              <a16:creationId xmlns:a16="http://schemas.microsoft.com/office/drawing/2014/main" id="{00000000-0008-0000-0400-0000D5FF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t="10500" b="21454"/>
        <a:stretch>
          <a:fillRect/>
        </a:stretch>
      </xdr:blipFill>
      <xdr:spPr bwMode="auto">
        <a:xfrm>
          <a:off x="9458325" y="34528125"/>
          <a:ext cx="5429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733425</xdr:colOff>
      <xdr:row>21</xdr:row>
      <xdr:rowOff>142875</xdr:rowOff>
    </xdr:from>
    <xdr:to>
      <xdr:col>8</xdr:col>
      <xdr:colOff>1095375</xdr:colOff>
      <xdr:row>22</xdr:row>
      <xdr:rowOff>476250</xdr:rowOff>
    </xdr:to>
    <xdr:pic>
      <xdr:nvPicPr>
        <xdr:cNvPr id="65494" name="Picture 6">
          <a:extLst>
            <a:ext uri="{FF2B5EF4-FFF2-40B4-BE49-F238E27FC236}">
              <a16:creationId xmlns:a16="http://schemas.microsoft.com/office/drawing/2014/main" id="{00000000-0008-0000-0400-0000D6FF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29775" y="9344025"/>
          <a:ext cx="3619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552450</xdr:colOff>
      <xdr:row>47</xdr:row>
      <xdr:rowOff>142875</xdr:rowOff>
    </xdr:from>
    <xdr:to>
      <xdr:col>8</xdr:col>
      <xdr:colOff>1152525</xdr:colOff>
      <xdr:row>48</xdr:row>
      <xdr:rowOff>485775</xdr:rowOff>
    </xdr:to>
    <xdr:pic>
      <xdr:nvPicPr>
        <xdr:cNvPr id="65495" name="Picture 23">
          <a:extLst>
            <a:ext uri="{FF2B5EF4-FFF2-40B4-BE49-F238E27FC236}">
              <a16:creationId xmlns:a16="http://schemas.microsoft.com/office/drawing/2014/main" id="{00000000-0008-0000-0400-0000D7FF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448800" y="29156025"/>
          <a:ext cx="6000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49</xdr:row>
      <xdr:rowOff>95250</xdr:rowOff>
    </xdr:from>
    <xdr:to>
      <xdr:col>8</xdr:col>
      <xdr:colOff>1143000</xdr:colOff>
      <xdr:row>50</xdr:row>
      <xdr:rowOff>571500</xdr:rowOff>
    </xdr:to>
    <xdr:pic>
      <xdr:nvPicPr>
        <xdr:cNvPr id="65496" name="Picture 23">
          <a:extLst>
            <a:ext uri="{FF2B5EF4-FFF2-40B4-BE49-F238E27FC236}">
              <a16:creationId xmlns:a16="http://schemas.microsoft.com/office/drawing/2014/main" id="{00000000-0008-0000-0400-0000D8FF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439275" y="30632400"/>
          <a:ext cx="6000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695325</xdr:colOff>
      <xdr:row>51</xdr:row>
      <xdr:rowOff>114300</xdr:rowOff>
    </xdr:from>
    <xdr:to>
      <xdr:col>8</xdr:col>
      <xdr:colOff>1095375</xdr:colOff>
      <xdr:row>51</xdr:row>
      <xdr:rowOff>657225</xdr:rowOff>
    </xdr:to>
    <xdr:pic>
      <xdr:nvPicPr>
        <xdr:cNvPr id="65497" name="Picture 21" descr="Image result for vapor tight fixture">
          <a:extLst>
            <a:ext uri="{FF2B5EF4-FFF2-40B4-BE49-F238E27FC236}">
              <a16:creationId xmlns:a16="http://schemas.microsoft.com/office/drawing/2014/main" id="{00000000-0008-0000-0400-0000D9FF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t="20525" b="20811"/>
        <a:stretch>
          <a:fillRect/>
        </a:stretch>
      </xdr:blipFill>
      <xdr:spPr bwMode="auto">
        <a:xfrm>
          <a:off x="9591675" y="32175450"/>
          <a:ext cx="4000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466725</xdr:colOff>
      <xdr:row>52</xdr:row>
      <xdr:rowOff>171450</xdr:rowOff>
    </xdr:from>
    <xdr:to>
      <xdr:col>8</xdr:col>
      <xdr:colOff>1333500</xdr:colOff>
      <xdr:row>52</xdr:row>
      <xdr:rowOff>619125</xdr:rowOff>
    </xdr:to>
    <xdr:pic>
      <xdr:nvPicPr>
        <xdr:cNvPr id="65498" name="Picture 1" descr="Screen Clipping">
          <a:extLst>
            <a:ext uri="{FF2B5EF4-FFF2-40B4-BE49-F238E27FC236}">
              <a16:creationId xmlns:a16="http://schemas.microsoft.com/office/drawing/2014/main" id="{00000000-0008-0000-0400-0000DAFF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363075" y="32994600"/>
          <a:ext cx="8667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1771650</xdr:colOff>
      <xdr:row>53</xdr:row>
      <xdr:rowOff>254000</xdr:rowOff>
    </xdr:from>
    <xdr:to>
      <xdr:col>9</xdr:col>
      <xdr:colOff>0</xdr:colOff>
      <xdr:row>54</xdr:row>
      <xdr:rowOff>0</xdr:rowOff>
    </xdr:to>
    <xdr:pic>
      <xdr:nvPicPr>
        <xdr:cNvPr id="65499" name="Picture 1">
          <a:extLst>
            <a:ext uri="{FF2B5EF4-FFF2-40B4-BE49-F238E27FC236}">
              <a16:creationId xmlns:a16="http://schemas.microsoft.com/office/drawing/2014/main" id="{00000000-0008-0000-0400-0000DBFF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629900" y="33394650"/>
          <a:ext cx="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847725</xdr:colOff>
      <xdr:row>53</xdr:row>
      <xdr:rowOff>76200</xdr:rowOff>
    </xdr:from>
    <xdr:to>
      <xdr:col>8</xdr:col>
      <xdr:colOff>1000125</xdr:colOff>
      <xdr:row>53</xdr:row>
      <xdr:rowOff>742950</xdr:rowOff>
    </xdr:to>
    <xdr:pic>
      <xdr:nvPicPr>
        <xdr:cNvPr id="65500" name="Picture 15">
          <a:extLst>
            <a:ext uri="{FF2B5EF4-FFF2-40B4-BE49-F238E27FC236}">
              <a16:creationId xmlns:a16="http://schemas.microsoft.com/office/drawing/2014/main" id="{00000000-0008-0000-0400-0000DCFF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744075" y="33661350"/>
          <a:ext cx="1524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361949</xdr:colOff>
      <xdr:row>33</xdr:row>
      <xdr:rowOff>66675</xdr:rowOff>
    </xdr:from>
    <xdr:to>
      <xdr:col>8</xdr:col>
      <xdr:colOff>1212849</xdr:colOff>
      <xdr:row>34</xdr:row>
      <xdr:rowOff>628650</xdr:rowOff>
    </xdr:to>
    <xdr:pic>
      <xdr:nvPicPr>
        <xdr:cNvPr id="65501" name="Picture 15">
          <a:extLst>
            <a:ext uri="{FF2B5EF4-FFF2-40B4-BE49-F238E27FC236}">
              <a16:creationId xmlns:a16="http://schemas.microsoft.com/office/drawing/2014/main" id="{00000000-0008-0000-0400-0000DDFF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58299" y="18411825"/>
          <a:ext cx="85090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476250</xdr:colOff>
      <xdr:row>35</xdr:row>
      <xdr:rowOff>152400</xdr:rowOff>
    </xdr:from>
    <xdr:to>
      <xdr:col>8</xdr:col>
      <xdr:colOff>1019175</xdr:colOff>
      <xdr:row>36</xdr:row>
      <xdr:rowOff>638175</xdr:rowOff>
    </xdr:to>
    <xdr:pic>
      <xdr:nvPicPr>
        <xdr:cNvPr id="65502" name="Picture 16">
          <a:extLst>
            <a:ext uri="{FF2B5EF4-FFF2-40B4-BE49-F238E27FC236}">
              <a16:creationId xmlns:a16="http://schemas.microsoft.com/office/drawing/2014/main" id="{00000000-0008-0000-0400-0000DEFF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372600" y="20021550"/>
          <a:ext cx="54292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37</xdr:row>
      <xdr:rowOff>114300</xdr:rowOff>
    </xdr:from>
    <xdr:to>
      <xdr:col>8</xdr:col>
      <xdr:colOff>1162050</xdr:colOff>
      <xdr:row>38</xdr:row>
      <xdr:rowOff>657225</xdr:rowOff>
    </xdr:to>
    <xdr:pic>
      <xdr:nvPicPr>
        <xdr:cNvPr id="65503" name="Picture 18">
          <a:extLst>
            <a:ext uri="{FF2B5EF4-FFF2-40B4-BE49-F238E27FC236}">
              <a16:creationId xmlns:a16="http://schemas.microsoft.com/office/drawing/2014/main" id="{00000000-0008-0000-0400-0000DFF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229725" y="21507450"/>
          <a:ext cx="8286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504825</xdr:colOff>
      <xdr:row>39</xdr:row>
      <xdr:rowOff>85725</xdr:rowOff>
    </xdr:from>
    <xdr:to>
      <xdr:col>8</xdr:col>
      <xdr:colOff>1095375</xdr:colOff>
      <xdr:row>40</xdr:row>
      <xdr:rowOff>657225</xdr:rowOff>
    </xdr:to>
    <xdr:pic>
      <xdr:nvPicPr>
        <xdr:cNvPr id="65504" name="Picture 18">
          <a:extLst>
            <a:ext uri="{FF2B5EF4-FFF2-40B4-BE49-F238E27FC236}">
              <a16:creationId xmlns:a16="http://schemas.microsoft.com/office/drawing/2014/main" id="{00000000-0008-0000-0400-0000E0FF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401175" y="23002875"/>
          <a:ext cx="5905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666750</xdr:colOff>
      <xdr:row>41</xdr:row>
      <xdr:rowOff>152400</xdr:rowOff>
    </xdr:from>
    <xdr:to>
      <xdr:col>8</xdr:col>
      <xdr:colOff>990600</xdr:colOff>
      <xdr:row>42</xdr:row>
      <xdr:rowOff>695325</xdr:rowOff>
    </xdr:to>
    <xdr:pic>
      <xdr:nvPicPr>
        <xdr:cNvPr id="65505" name="Picture 20">
          <a:extLst>
            <a:ext uri="{FF2B5EF4-FFF2-40B4-BE49-F238E27FC236}">
              <a16:creationId xmlns:a16="http://schemas.microsoft.com/office/drawing/2014/main" id="{00000000-0008-0000-0400-0000E1F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563100" y="24593550"/>
          <a:ext cx="32385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628650</xdr:colOff>
      <xdr:row>43</xdr:row>
      <xdr:rowOff>238125</xdr:rowOff>
    </xdr:from>
    <xdr:to>
      <xdr:col>8</xdr:col>
      <xdr:colOff>1038225</xdr:colOff>
      <xdr:row>44</xdr:row>
      <xdr:rowOff>485775</xdr:rowOff>
    </xdr:to>
    <xdr:pic>
      <xdr:nvPicPr>
        <xdr:cNvPr id="65506" name="Picture 21">
          <a:extLst>
            <a:ext uri="{FF2B5EF4-FFF2-40B4-BE49-F238E27FC236}">
              <a16:creationId xmlns:a16="http://schemas.microsoft.com/office/drawing/2014/main" id="{00000000-0008-0000-0400-0000E2FF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9525000" y="26203275"/>
          <a:ext cx="4095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581024</xdr:colOff>
      <xdr:row>45</xdr:row>
      <xdr:rowOff>123825</xdr:rowOff>
    </xdr:from>
    <xdr:to>
      <xdr:col>8</xdr:col>
      <xdr:colOff>1031874</xdr:colOff>
      <xdr:row>46</xdr:row>
      <xdr:rowOff>438150</xdr:rowOff>
    </xdr:to>
    <xdr:pic>
      <xdr:nvPicPr>
        <xdr:cNvPr id="65507" name="Picture 22">
          <a:extLst>
            <a:ext uri="{FF2B5EF4-FFF2-40B4-BE49-F238E27FC236}">
              <a16:creationId xmlns:a16="http://schemas.microsoft.com/office/drawing/2014/main" id="{00000000-0008-0000-0400-0000E3FF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477374" y="27612975"/>
          <a:ext cx="4508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1212272</xdr:colOff>
      <xdr:row>0</xdr:row>
      <xdr:rowOff>190500</xdr:rowOff>
    </xdr:from>
    <xdr:to>
      <xdr:col>10</xdr:col>
      <xdr:colOff>0</xdr:colOff>
      <xdr:row>1</xdr:row>
      <xdr:rowOff>580592</xdr:rowOff>
    </xdr:to>
    <xdr:pic>
      <xdr:nvPicPr>
        <xdr:cNvPr id="65508" name="Picture 1">
          <a:extLst>
            <a:ext uri="{FF2B5EF4-FFF2-40B4-BE49-F238E27FC236}">
              <a16:creationId xmlns:a16="http://schemas.microsoft.com/office/drawing/2014/main" id="{00000000-0008-0000-0400-0000E4FF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6026727" y="190500"/>
          <a:ext cx="5204114" cy="1152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11734800</xdr:colOff>
      <xdr:row>0</xdr:row>
      <xdr:rowOff>11430000</xdr:rowOff>
    </xdr:from>
    <xdr:to>
      <xdr:col>12</xdr:col>
      <xdr:colOff>2355850</xdr:colOff>
      <xdr:row>1</xdr:row>
      <xdr:rowOff>5988050</xdr:rowOff>
    </xdr:to>
    <xdr:pic>
      <xdr:nvPicPr>
        <xdr:cNvPr id="24279" name="Picture 2">
          <a:extLst>
            <a:ext uri="{FF2B5EF4-FFF2-40B4-BE49-F238E27FC236}">
              <a16:creationId xmlns:a16="http://schemas.microsoft.com/office/drawing/2014/main" id="{00000000-0008-0000-0500-0000D75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762000"/>
          <a:ext cx="26543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6350</xdr:colOff>
      <xdr:row>0</xdr:row>
      <xdr:rowOff>228600</xdr:rowOff>
    </xdr:from>
    <xdr:to>
      <xdr:col>18</xdr:col>
      <xdr:colOff>133350</xdr:colOff>
      <xdr:row>2</xdr:row>
      <xdr:rowOff>0</xdr:rowOff>
    </xdr:to>
    <xdr:pic>
      <xdr:nvPicPr>
        <xdr:cNvPr id="62532" name="Picture 1">
          <a:extLst>
            <a:ext uri="{FF2B5EF4-FFF2-40B4-BE49-F238E27FC236}">
              <a16:creationId xmlns:a16="http://schemas.microsoft.com/office/drawing/2014/main" id="{00000000-0008-0000-0700-000044F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5400" y="228600"/>
          <a:ext cx="54610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nyserda.ny.gov/ny/disadvantaged-communitie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segliny.com/businessandcontractorservices/businessandcommercialsavings/rebates" TargetMode="External"/><Relationship Id="rId7" Type="http://schemas.openxmlformats.org/officeDocument/2006/relationships/drawing" Target="../drawings/drawing3.xml"/><Relationship Id="rId2" Type="http://schemas.openxmlformats.org/officeDocument/2006/relationships/hyperlink" Target="https://www.psegliny.com/businessandcontractorservices/businessandcommercialsavings/rebates" TargetMode="External"/><Relationship Id="rId1" Type="http://schemas.openxmlformats.org/officeDocument/2006/relationships/hyperlink" Target="mailto:CEPLI@pseg.com" TargetMode="External"/><Relationship Id="rId6" Type="http://schemas.openxmlformats.org/officeDocument/2006/relationships/printerSettings" Target="../printerSettings/printerSettings3.bin"/><Relationship Id="rId5" Type="http://schemas.openxmlformats.org/officeDocument/2006/relationships/hyperlink" Target="http://www.pseglinyportal.com/" TargetMode="External"/><Relationship Id="rId4" Type="http://schemas.openxmlformats.org/officeDocument/2006/relationships/hyperlink" Target="https://www.psegliny.com/businessandcontractorservices/businessandcommercialsavings/rebates" TargetMode="Externa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4.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IU169"/>
  <sheetViews>
    <sheetView showGridLines="0" tabSelected="1" zoomScaleNormal="100" workbookViewId="0"/>
  </sheetViews>
  <sheetFormatPr defaultColWidth="0" defaultRowHeight="14.5" zeroHeight="1" x14ac:dyDescent="0.35"/>
  <cols>
    <col min="1" max="2" width="2.81640625" style="19" customWidth="1"/>
    <col min="3" max="3" width="15.453125" style="160" customWidth="1"/>
    <col min="4" max="4" width="8.81640625" style="19" customWidth="1"/>
    <col min="5" max="5" width="10.81640625" style="19" customWidth="1"/>
    <col min="6" max="8" width="12.54296875" style="19" customWidth="1"/>
    <col min="9" max="9" width="7.54296875" style="19" customWidth="1"/>
    <col min="10" max="10" width="15.1796875" style="19" customWidth="1"/>
    <col min="11" max="11" width="12.54296875" style="19" customWidth="1"/>
    <col min="12" max="12" width="14.54296875" style="19" customWidth="1"/>
    <col min="13" max="13" width="10.1796875" style="19" customWidth="1"/>
    <col min="14" max="14" width="12.54296875" style="19" customWidth="1"/>
    <col min="15" max="15" width="2.81640625" style="19" customWidth="1"/>
    <col min="16" max="18" width="0" style="19" hidden="1" customWidth="1"/>
    <col min="19" max="255" width="9.1796875" style="19" hidden="1" customWidth="1"/>
    <col min="256" max="16384" width="1.54296875" style="19" hidden="1"/>
  </cols>
  <sheetData>
    <row r="1" spans="1:15" ht="60" customHeight="1" x14ac:dyDescent="0.35">
      <c r="A1" s="314"/>
      <c r="B1" s="315" t="str">
        <f>CONCATENATE(Development!$A$9," Commercial Efficiency Program")</f>
        <v>2025 Commercial Efficiency Program</v>
      </c>
      <c r="C1" s="314"/>
      <c r="D1" s="314"/>
      <c r="E1" s="314"/>
      <c r="F1" s="314"/>
      <c r="G1" s="314"/>
      <c r="H1" s="314"/>
      <c r="I1" s="314"/>
      <c r="J1" s="317"/>
      <c r="K1" s="317"/>
      <c r="L1" s="317"/>
      <c r="M1" s="317"/>
      <c r="N1" s="317"/>
      <c r="O1" s="317"/>
    </row>
    <row r="2" spans="1:15" ht="43" customHeight="1" thickBot="1" x14ac:dyDescent="0.4">
      <c r="A2" s="314"/>
      <c r="B2" s="314"/>
      <c r="C2" s="316" t="str">
        <f>Development!A2&amp;" "&amp;Development!A9&amp;" "&amp;"version "&amp;Development!A7</f>
        <v>Outdoor Lighting 2025 version 1.0</v>
      </c>
      <c r="D2" s="314"/>
      <c r="E2" s="314"/>
      <c r="F2" s="314"/>
      <c r="G2" s="314"/>
      <c r="H2" s="314"/>
      <c r="I2" s="314"/>
      <c r="J2" s="317"/>
      <c r="K2" s="317"/>
      <c r="L2" s="317"/>
      <c r="M2" s="317"/>
      <c r="N2" s="317"/>
      <c r="O2" s="317"/>
    </row>
    <row r="3" spans="1:15" ht="13.5" customHeight="1" thickTop="1" x14ac:dyDescent="0.35">
      <c r="A3" s="303"/>
      <c r="B3" s="303"/>
      <c r="C3" s="303"/>
      <c r="D3" s="303"/>
      <c r="E3" s="303"/>
      <c r="F3" s="303"/>
      <c r="G3" s="303"/>
      <c r="H3" s="303"/>
      <c r="I3" s="303"/>
      <c r="J3" s="303"/>
      <c r="K3" s="303"/>
      <c r="L3" s="303"/>
      <c r="M3" s="303"/>
      <c r="N3" s="303"/>
      <c r="O3" s="303"/>
    </row>
    <row r="4" spans="1:15" ht="39.65" customHeight="1" x14ac:dyDescent="0.35">
      <c r="B4" s="370" t="s">
        <v>411</v>
      </c>
      <c r="C4" s="370"/>
      <c r="D4" s="370"/>
      <c r="E4" s="370"/>
      <c r="F4" s="370"/>
      <c r="G4" s="370"/>
      <c r="H4" s="370"/>
      <c r="I4" s="370"/>
      <c r="J4" s="370"/>
      <c r="K4" s="370"/>
      <c r="L4" s="370"/>
      <c r="M4" s="370"/>
      <c r="N4" s="370"/>
    </row>
    <row r="5" spans="1:15" ht="27" customHeight="1" thickBot="1" x14ac:dyDescent="0.45">
      <c r="B5" s="161" t="s">
        <v>0</v>
      </c>
      <c r="C5" s="161"/>
      <c r="D5" s="161"/>
      <c r="E5" s="161"/>
      <c r="F5" s="161"/>
      <c r="G5" s="161"/>
      <c r="H5" s="161"/>
      <c r="I5" s="161"/>
      <c r="J5" s="161"/>
      <c r="K5" s="161"/>
      <c r="L5" s="161"/>
      <c r="M5" s="161"/>
      <c r="N5" s="161"/>
    </row>
    <row r="6" spans="1:15" s="164" customFormat="1" ht="30" customHeight="1" x14ac:dyDescent="0.35">
      <c r="B6" s="25" t="s">
        <v>1</v>
      </c>
      <c r="C6" s="19"/>
      <c r="D6" s="372"/>
      <c r="E6" s="372"/>
      <c r="F6" s="372"/>
      <c r="G6" s="162"/>
      <c r="H6" s="163"/>
      <c r="I6" s="25" t="s">
        <v>6</v>
      </c>
      <c r="J6" s="19"/>
      <c r="K6" s="372"/>
      <c r="L6" s="372"/>
      <c r="M6" s="372"/>
      <c r="N6" s="372"/>
    </row>
    <row r="7" spans="1:15" s="164" customFormat="1" ht="12" customHeight="1" x14ac:dyDescent="0.35">
      <c r="B7" s="25"/>
      <c r="C7" s="19"/>
      <c r="D7" s="24"/>
      <c r="E7" s="24"/>
      <c r="F7" s="24"/>
      <c r="G7" s="24"/>
      <c r="H7" s="27"/>
      <c r="I7" s="25"/>
      <c r="J7" s="19"/>
      <c r="K7" s="19"/>
      <c r="L7" s="19"/>
      <c r="M7" s="19"/>
      <c r="N7" s="19"/>
    </row>
    <row r="8" spans="1:15" s="164" customFormat="1" ht="30" customHeight="1" x14ac:dyDescent="0.35">
      <c r="B8" s="25" t="s">
        <v>173</v>
      </c>
      <c r="C8" s="19"/>
      <c r="D8" s="226"/>
      <c r="E8" s="40"/>
      <c r="F8" s="24"/>
      <c r="G8" s="24"/>
      <c r="H8" s="27"/>
      <c r="I8" s="25" t="s">
        <v>7</v>
      </c>
      <c r="J8" s="19"/>
      <c r="K8" s="373"/>
      <c r="L8" s="374"/>
      <c r="M8" s="374"/>
      <c r="N8" s="374"/>
    </row>
    <row r="9" spans="1:15" s="164" customFormat="1" ht="12" customHeight="1" x14ac:dyDescent="0.35">
      <c r="B9" s="165"/>
      <c r="C9" s="19"/>
      <c r="D9" s="24"/>
      <c r="E9" s="40"/>
      <c r="F9" s="24"/>
      <c r="G9" s="24"/>
      <c r="H9" s="27"/>
      <c r="I9" s="25"/>
      <c r="J9" s="19"/>
      <c r="K9" s="166"/>
      <c r="L9" s="166"/>
      <c r="M9" s="166"/>
      <c r="N9" s="166"/>
    </row>
    <row r="10" spans="1:15" s="164" customFormat="1" ht="30" customHeight="1" x14ac:dyDescent="0.35">
      <c r="B10" s="25" t="s">
        <v>2</v>
      </c>
      <c r="C10" s="19"/>
      <c r="D10" s="361"/>
      <c r="E10" s="361"/>
      <c r="F10" s="361"/>
      <c r="G10" s="361"/>
      <c r="H10" s="346"/>
      <c r="I10" s="167" t="s">
        <v>53</v>
      </c>
      <c r="J10" s="19"/>
      <c r="K10" s="375"/>
      <c r="L10" s="375"/>
      <c r="M10" s="24"/>
      <c r="N10" s="24"/>
    </row>
    <row r="11" spans="1:15" s="164" customFormat="1" ht="12" customHeight="1" x14ac:dyDescent="0.35">
      <c r="B11" s="25"/>
      <c r="C11" s="19"/>
      <c r="D11" s="168"/>
      <c r="E11" s="24"/>
      <c r="F11" s="24"/>
      <c r="G11" s="24"/>
      <c r="H11" s="27"/>
      <c r="I11" s="167"/>
      <c r="J11" s="19"/>
      <c r="K11" s="168"/>
      <c r="L11" s="24"/>
      <c r="M11" s="24"/>
      <c r="N11" s="24"/>
    </row>
    <row r="12" spans="1:15" s="164" customFormat="1" ht="30" customHeight="1" x14ac:dyDescent="0.35">
      <c r="B12" s="25" t="s">
        <v>3</v>
      </c>
      <c r="C12" s="19"/>
      <c r="D12" s="361"/>
      <c r="E12" s="361"/>
      <c r="F12" s="361"/>
      <c r="G12" s="361"/>
      <c r="H12" s="27"/>
      <c r="I12" s="169" t="s">
        <v>4</v>
      </c>
      <c r="J12" s="361"/>
      <c r="K12" s="361"/>
      <c r="L12" s="169" t="s">
        <v>5</v>
      </c>
      <c r="M12" s="371"/>
      <c r="N12" s="371"/>
    </row>
    <row r="13" spans="1:15" s="164" customFormat="1" ht="12" customHeight="1" x14ac:dyDescent="0.35">
      <c r="B13" s="25"/>
      <c r="C13" s="19"/>
      <c r="D13" s="168"/>
      <c r="E13" s="168"/>
      <c r="F13" s="168"/>
      <c r="G13" s="168"/>
      <c r="H13" s="27"/>
      <c r="I13" s="169"/>
      <c r="J13" s="170"/>
      <c r="K13" s="170"/>
      <c r="L13" s="169"/>
      <c r="M13" s="171"/>
      <c r="N13" s="171"/>
    </row>
    <row r="14" spans="1:15" s="164" customFormat="1" ht="30" customHeight="1" x14ac:dyDescent="0.35">
      <c r="B14" s="25" t="s">
        <v>23</v>
      </c>
      <c r="C14" s="19"/>
      <c r="D14" s="361"/>
      <c r="E14" s="361"/>
      <c r="F14" s="361"/>
      <c r="G14" s="361"/>
      <c r="H14" s="27"/>
      <c r="I14" s="169" t="s">
        <v>4</v>
      </c>
      <c r="J14" s="361"/>
      <c r="K14" s="361"/>
      <c r="L14" s="169" t="s">
        <v>5</v>
      </c>
      <c r="M14" s="371"/>
      <c r="N14" s="371"/>
    </row>
    <row r="15" spans="1:15" s="164" customFormat="1" ht="12" customHeight="1" x14ac:dyDescent="0.35">
      <c r="B15" s="25"/>
      <c r="C15" s="19"/>
      <c r="D15" s="168"/>
      <c r="E15" s="168"/>
      <c r="F15" s="168"/>
      <c r="G15" s="168"/>
      <c r="H15" s="27"/>
      <c r="I15" s="169"/>
      <c r="J15" s="170"/>
      <c r="K15" s="170"/>
      <c r="L15" s="169"/>
      <c r="M15" s="345"/>
      <c r="N15" s="171"/>
    </row>
    <row r="16" spans="1:15" s="164" customFormat="1" ht="30" customHeight="1" x14ac:dyDescent="0.35">
      <c r="B16" s="25" t="s">
        <v>52</v>
      </c>
      <c r="C16" s="19"/>
      <c r="D16" s="361"/>
      <c r="E16" s="361"/>
      <c r="F16" s="361"/>
      <c r="G16" s="361"/>
      <c r="H16" s="27"/>
      <c r="I16" s="24"/>
      <c r="J16" s="24"/>
      <c r="K16" s="25" t="s">
        <v>279</v>
      </c>
      <c r="L16" s="365"/>
      <c r="M16" s="365"/>
      <c r="N16" s="365"/>
    </row>
    <row r="17" spans="1:18" ht="12" customHeight="1" x14ac:dyDescent="0.35">
      <c r="B17" s="127"/>
      <c r="D17" s="36"/>
      <c r="E17" s="24"/>
      <c r="F17" s="24"/>
      <c r="G17" s="24"/>
      <c r="H17" s="24"/>
      <c r="I17" s="24"/>
      <c r="J17" s="24"/>
      <c r="K17" s="24"/>
      <c r="L17" s="24"/>
      <c r="M17" s="24"/>
      <c r="N17" s="24"/>
    </row>
    <row r="18" spans="1:18" ht="24" customHeight="1" x14ac:dyDescent="0.35">
      <c r="B18" s="172" t="s">
        <v>8</v>
      </c>
      <c r="D18" s="364"/>
      <c r="E18" s="364"/>
      <c r="F18" s="364"/>
      <c r="G18" s="364"/>
      <c r="H18"/>
      <c r="I18"/>
      <c r="J18" s="355" t="s">
        <v>205</v>
      </c>
      <c r="K18" s="356"/>
      <c r="L18" s="290"/>
      <c r="M18"/>
      <c r="N18"/>
    </row>
    <row r="19" spans="1:18" ht="12" customHeight="1" x14ac:dyDescent="0.35">
      <c r="C19" s="172"/>
      <c r="D19"/>
      <c r="E19"/>
      <c r="F19"/>
      <c r="G19"/>
      <c r="H19"/>
      <c r="I19"/>
      <c r="J19"/>
      <c r="K19"/>
      <c r="M19"/>
      <c r="N19"/>
    </row>
    <row r="20" spans="1:18" s="24" customFormat="1" ht="24" customHeight="1" x14ac:dyDescent="0.3">
      <c r="B20" s="172" t="s">
        <v>204</v>
      </c>
      <c r="D20" s="364"/>
      <c r="E20" s="364"/>
      <c r="F20" s="364"/>
      <c r="G20" s="364"/>
      <c r="I20" s="356" t="s">
        <v>746</v>
      </c>
      <c r="J20" s="356"/>
      <c r="K20" s="356"/>
      <c r="L20" s="290"/>
    </row>
    <row r="21" spans="1:18" ht="12" customHeight="1" x14ac:dyDescent="0.35">
      <c r="C21" s="172"/>
      <c r="D21" s="172"/>
      <c r="E21" s="173"/>
      <c r="F21" s="173"/>
      <c r="G21" s="173"/>
      <c r="H21" s="173"/>
      <c r="I21" s="352" t="s">
        <v>747</v>
      </c>
    </row>
    <row r="22" spans="1:18" ht="24" customHeight="1" x14ac:dyDescent="0.35">
      <c r="B22" s="32" t="s">
        <v>178</v>
      </c>
      <c r="C22" s="172"/>
      <c r="D22" s="364"/>
      <c r="E22" s="364"/>
      <c r="F22" s="364"/>
      <c r="G22" s="364"/>
      <c r="H22"/>
      <c r="I22" s="369" t="s">
        <v>720</v>
      </c>
      <c r="J22" s="369"/>
      <c r="K22" s="369"/>
    </row>
    <row r="23" spans="1:18" s="214" customFormat="1" ht="26.15" customHeight="1" thickBot="1" x14ac:dyDescent="0.45">
      <c r="B23" s="215" t="s">
        <v>276</v>
      </c>
      <c r="C23" s="216"/>
      <c r="D23" s="216"/>
      <c r="E23" s="216"/>
      <c r="F23" s="216"/>
      <c r="G23" s="216"/>
      <c r="H23" s="216"/>
      <c r="J23" s="216"/>
      <c r="K23" s="216"/>
      <c r="L23" s="216"/>
      <c r="M23" s="216"/>
      <c r="N23" s="216"/>
    </row>
    <row r="24" spans="1:18" s="164" customFormat="1" ht="30" customHeight="1" x14ac:dyDescent="0.35">
      <c r="B24" s="167" t="s">
        <v>644</v>
      </c>
      <c r="E24" s="368"/>
      <c r="F24" s="368"/>
      <c r="G24" s="368"/>
      <c r="I24" s="342" t="s">
        <v>54</v>
      </c>
      <c r="J24" s="367"/>
      <c r="K24" s="367"/>
      <c r="M24" s="175"/>
      <c r="N24" s="175"/>
      <c r="R24" s="176"/>
    </row>
    <row r="25" spans="1:18" s="164" customFormat="1" ht="12" customHeight="1" x14ac:dyDescent="0.3">
      <c r="B25" s="167"/>
      <c r="E25" s="175"/>
      <c r="F25" s="175"/>
      <c r="G25" s="175"/>
      <c r="I25" s="167"/>
      <c r="J25" s="175"/>
      <c r="K25" s="175"/>
      <c r="M25" s="175"/>
      <c r="N25" s="175"/>
      <c r="R25" s="34"/>
    </row>
    <row r="26" spans="1:18" s="164" customFormat="1" ht="30" customHeight="1" x14ac:dyDescent="0.35">
      <c r="B26" s="167" t="s">
        <v>6</v>
      </c>
      <c r="E26" s="363"/>
      <c r="F26" s="363"/>
      <c r="G26" s="363"/>
      <c r="I26" s="174" t="s">
        <v>179</v>
      </c>
      <c r="J26" s="363"/>
      <c r="K26" s="363"/>
      <c r="L26" s="363"/>
      <c r="M26" s="363"/>
      <c r="N26" s="177"/>
      <c r="R26" s="176"/>
    </row>
    <row r="27" spans="1:18" s="164" customFormat="1" ht="25" customHeight="1" x14ac:dyDescent="0.3">
      <c r="B27" s="167"/>
      <c r="E27" s="175"/>
      <c r="F27" s="175"/>
      <c r="G27" s="175"/>
      <c r="H27" s="355" t="s">
        <v>643</v>
      </c>
      <c r="I27" s="355"/>
      <c r="J27" s="175"/>
      <c r="K27" s="175"/>
      <c r="M27" s="175"/>
      <c r="N27" s="175"/>
      <c r="R27" s="176"/>
    </row>
    <row r="28" spans="1:18" s="164" customFormat="1" ht="30" customHeight="1" x14ac:dyDescent="0.35">
      <c r="B28" s="167" t="s">
        <v>7</v>
      </c>
      <c r="E28" s="362"/>
      <c r="F28" s="362"/>
      <c r="G28" s="362"/>
      <c r="H28" s="355"/>
      <c r="I28" s="355"/>
      <c r="J28" s="363"/>
      <c r="K28" s="363"/>
      <c r="L28" s="363"/>
      <c r="M28" s="363"/>
      <c r="N28" s="177"/>
      <c r="R28" s="178"/>
    </row>
    <row r="29" spans="1:18" s="164" customFormat="1" ht="5.15" customHeight="1" x14ac:dyDescent="0.3">
      <c r="B29" s="167"/>
      <c r="E29" s="175"/>
      <c r="F29" s="175"/>
      <c r="G29" s="175"/>
      <c r="H29" s="169"/>
      <c r="I29" s="175"/>
      <c r="J29" s="175"/>
      <c r="K29" s="175"/>
      <c r="L29" s="174"/>
      <c r="M29" s="177"/>
      <c r="N29" s="177"/>
      <c r="R29" s="178"/>
    </row>
    <row r="30" spans="1:18" ht="28.4" customHeight="1" thickBot="1" x14ac:dyDescent="0.45">
      <c r="A30" s="164"/>
      <c r="B30" s="161" t="s">
        <v>25</v>
      </c>
      <c r="C30" s="161"/>
      <c r="D30" s="161"/>
      <c r="E30" s="161"/>
      <c r="F30" s="161"/>
      <c r="G30" s="161"/>
      <c r="H30" s="161"/>
      <c r="I30" s="161"/>
      <c r="J30" s="161"/>
      <c r="K30" s="161"/>
      <c r="L30" s="161"/>
      <c r="M30" s="161"/>
      <c r="N30" s="161"/>
    </row>
    <row r="31" spans="1:18" ht="20.149999999999999" customHeight="1" x14ac:dyDescent="0.35">
      <c r="A31" s="164"/>
      <c r="B31" s="360" t="s">
        <v>283</v>
      </c>
      <c r="C31" s="360"/>
      <c r="D31" s="360"/>
      <c r="E31" s="360"/>
      <c r="F31" s="360"/>
      <c r="G31" s="360"/>
      <c r="H31" s="360"/>
      <c r="I31" s="366">
        <f>Calculations!L191</f>
        <v>0</v>
      </c>
      <c r="J31" s="366"/>
      <c r="K31" s="366"/>
      <c r="L31" s="366"/>
      <c r="M31" s="366"/>
      <c r="N31" s="366"/>
    </row>
    <row r="32" spans="1:18" ht="20.149999999999999" customHeight="1" x14ac:dyDescent="0.4">
      <c r="A32" s="164"/>
      <c r="B32" s="219"/>
      <c r="C32" s="219"/>
      <c r="D32" s="219"/>
      <c r="E32" s="219"/>
      <c r="F32" s="219"/>
      <c r="G32" s="219"/>
      <c r="H32" s="219"/>
      <c r="I32" s="220"/>
      <c r="J32" s="221"/>
      <c r="K32" s="221"/>
      <c r="L32" s="221"/>
      <c r="M32" s="221"/>
      <c r="N32" s="221"/>
    </row>
    <row r="33" spans="1:14" ht="46.4" customHeight="1" x14ac:dyDescent="0.35">
      <c r="A33" s="164"/>
      <c r="B33" s="359" t="s">
        <v>454</v>
      </c>
      <c r="C33" s="359"/>
      <c r="D33" s="359"/>
      <c r="E33" s="359"/>
      <c r="F33" s="359"/>
      <c r="G33" s="359"/>
      <c r="H33" s="359"/>
      <c r="I33" s="359"/>
      <c r="J33" s="359"/>
      <c r="K33" s="359"/>
      <c r="L33" s="359"/>
      <c r="M33" s="359"/>
      <c r="N33" s="359"/>
    </row>
    <row r="34" spans="1:14" ht="8.15" customHeight="1" x14ac:dyDescent="0.35">
      <c r="C34" s="218"/>
      <c r="D34" s="183"/>
      <c r="E34" s="18"/>
      <c r="F34" s="18"/>
      <c r="G34" s="18"/>
      <c r="H34" s="18"/>
      <c r="I34" s="18"/>
      <c r="J34" s="18"/>
      <c r="K34" s="18"/>
      <c r="L34" s="18"/>
      <c r="M34" s="18"/>
      <c r="N34" s="18"/>
    </row>
    <row r="35" spans="1:14" ht="152.25" customHeight="1" x14ac:dyDescent="0.35">
      <c r="B35" s="358" t="s">
        <v>181</v>
      </c>
      <c r="C35" s="358"/>
      <c r="D35" s="358"/>
      <c r="E35" s="358"/>
      <c r="F35" s="358"/>
      <c r="G35" s="358"/>
      <c r="H35" s="358"/>
      <c r="I35" s="358"/>
      <c r="J35" s="358"/>
      <c r="K35" s="358"/>
      <c r="L35" s="358"/>
      <c r="M35" s="358"/>
      <c r="N35" s="358"/>
    </row>
    <row r="36" spans="1:14" ht="30" customHeight="1" x14ac:dyDescent="0.4">
      <c r="C36" s="355" t="s">
        <v>22</v>
      </c>
      <c r="D36" s="356"/>
      <c r="E36" s="357"/>
      <c r="F36" s="357"/>
      <c r="G36" s="357"/>
      <c r="H36" s="357"/>
      <c r="I36" s="30"/>
      <c r="J36" s="30"/>
      <c r="K36" s="30"/>
      <c r="L36" s="24"/>
      <c r="M36" s="24"/>
      <c r="N36" s="24"/>
    </row>
    <row r="37" spans="1:14" ht="14.5" customHeight="1" x14ac:dyDescent="0.35">
      <c r="C37" s="179"/>
      <c r="D37" s="180"/>
      <c r="E37" s="173"/>
      <c r="F37" s="173"/>
      <c r="G37" s="173"/>
      <c r="H37" s="173"/>
      <c r="I37" s="173"/>
      <c r="J37" s="173"/>
      <c r="K37" s="173"/>
      <c r="L37" s="24"/>
      <c r="M37" s="24"/>
      <c r="N37" s="24"/>
    </row>
    <row r="38" spans="1:14" ht="30" customHeight="1" x14ac:dyDescent="0.4">
      <c r="C38" s="356" t="s">
        <v>21</v>
      </c>
      <c r="D38" s="356"/>
      <c r="E38" s="357"/>
      <c r="F38" s="357"/>
      <c r="G38" s="357"/>
      <c r="H38" s="357"/>
      <c r="I38" s="30"/>
      <c r="J38" s="30"/>
      <c r="K38" s="30"/>
      <c r="L38" s="169" t="s">
        <v>20</v>
      </c>
      <c r="M38" s="353"/>
      <c r="N38" s="354"/>
    </row>
    <row r="39" spans="1:14" x14ac:dyDescent="0.35"/>
    <row r="40" spans="1:14" x14ac:dyDescent="0.35">
      <c r="M40" s="181" t="s">
        <v>197</v>
      </c>
      <c r="N40" s="17"/>
    </row>
    <row r="41" spans="1:14" ht="16.5" customHeight="1" x14ac:dyDescent="0.35">
      <c r="C41" s="182"/>
      <c r="D41" s="183"/>
      <c r="E41" s="183"/>
      <c r="F41" s="183"/>
      <c r="G41" s="183"/>
      <c r="H41" s="183"/>
      <c r="I41" s="183"/>
      <c r="J41" s="183"/>
      <c r="K41" s="183"/>
      <c r="L41" s="183"/>
      <c r="M41" s="183"/>
      <c r="N41" s="184"/>
    </row>
    <row r="42" spans="1:14" x14ac:dyDescent="0.35">
      <c r="B42" s="185" t="s">
        <v>39</v>
      </c>
      <c r="C42" s="186"/>
      <c r="D42" s="187" t="str">
        <f>Development!$A$8&amp;"_"&amp;Development!$A$7</f>
        <v>1.1.25_1.0</v>
      </c>
      <c r="E42" s="188"/>
      <c r="F42" s="187"/>
      <c r="G42" s="187"/>
      <c r="H42" s="187"/>
      <c r="I42" s="187"/>
      <c r="J42" s="189"/>
      <c r="K42" s="187"/>
      <c r="L42" s="187"/>
      <c r="M42" s="190" t="s">
        <v>40</v>
      </c>
      <c r="N42" s="191" t="str">
        <f>Development!$A$8</f>
        <v>1.1.25</v>
      </c>
    </row>
    <row r="43" spans="1:14" x14ac:dyDescent="0.35"/>
    <row r="44" spans="1:14" x14ac:dyDescent="0.35"/>
    <row r="45" spans="1:14" x14ac:dyDescent="0.35"/>
    <row r="46" spans="1:14" x14ac:dyDescent="0.35"/>
    <row r="47" spans="1:14" x14ac:dyDescent="0.35"/>
    <row r="48" spans="1:14"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sheetData>
  <sheetProtection algorithmName="SHA-512" hashValue="2M9Qez15GnOrrStw1RamHEW8cfxq2XvvLEfhTiJ8ht8gvNr8Ny7nJl3mflxXxZpX/JVsWsUeQycNPWA1sgAxZA==" saltValue="G6AJmoiDX08ZWW7v8uWX2Q==" spinCount="100000" sheet="1" objects="1" scenarios="1"/>
  <mergeCells count="36">
    <mergeCell ref="I20:K20"/>
    <mergeCell ref="I22:K22"/>
    <mergeCell ref="B4:N4"/>
    <mergeCell ref="M14:N14"/>
    <mergeCell ref="K6:N6"/>
    <mergeCell ref="D10:G10"/>
    <mergeCell ref="K8:N8"/>
    <mergeCell ref="J12:K12"/>
    <mergeCell ref="K10:L10"/>
    <mergeCell ref="J14:K14"/>
    <mergeCell ref="D14:G14"/>
    <mergeCell ref="M12:N12"/>
    <mergeCell ref="D6:F6"/>
    <mergeCell ref="D12:G12"/>
    <mergeCell ref="B33:N33"/>
    <mergeCell ref="J18:K18"/>
    <mergeCell ref="B31:H31"/>
    <mergeCell ref="D16:G16"/>
    <mergeCell ref="E28:G28"/>
    <mergeCell ref="J26:M26"/>
    <mergeCell ref="D18:G18"/>
    <mergeCell ref="D20:G20"/>
    <mergeCell ref="D22:G22"/>
    <mergeCell ref="L16:N16"/>
    <mergeCell ref="I31:N31"/>
    <mergeCell ref="J24:K24"/>
    <mergeCell ref="E24:G24"/>
    <mergeCell ref="J28:M28"/>
    <mergeCell ref="H27:I28"/>
    <mergeCell ref="E26:G26"/>
    <mergeCell ref="M38:N38"/>
    <mergeCell ref="C36:D36"/>
    <mergeCell ref="C38:D38"/>
    <mergeCell ref="E38:H38"/>
    <mergeCell ref="B35:N35"/>
    <mergeCell ref="E36:H36"/>
  </mergeCells>
  <dataValidations count="8">
    <dataValidation type="whole" operator="notEqual" allowBlank="1" showInputMessage="1" showErrorMessage="1" sqref="D8" xr:uid="{00000000-0002-0000-0000-000000000000}">
      <formula1>0</formula1>
    </dataValidation>
    <dataValidation type="whole" operator="greaterThan" allowBlank="1" showInputMessage="1" showErrorMessage="1" sqref="D6:F6 M12:N12 M14:N14" xr:uid="{00000000-0002-0000-0000-000001000000}">
      <formula1>0</formula1>
    </dataValidation>
    <dataValidation operator="greaterThan" allowBlank="1" showInputMessage="1" showErrorMessage="1" sqref="L16:N16" xr:uid="{00000000-0002-0000-0000-000002000000}"/>
    <dataValidation type="list" allowBlank="1" showInputMessage="1" showErrorMessage="1" sqref="D18:G18" xr:uid="{00000000-0002-0000-0000-000003000000}">
      <formula1>BLDG_Type</formula1>
    </dataValidation>
    <dataValidation type="list" allowBlank="1" showInputMessage="1" showErrorMessage="1" sqref="D20:G20" xr:uid="{00000000-0002-0000-0000-000004000000}">
      <formula1>Org_Type</formula1>
    </dataValidation>
    <dataValidation type="list" allowBlank="1" showInputMessage="1" showErrorMessage="1" sqref="D22:G22" xr:uid="{00000000-0002-0000-0000-000005000000}">
      <formula1>Project_Type</formula1>
    </dataValidation>
    <dataValidation type="list" allowBlank="1" showInputMessage="1" showErrorMessage="1" sqref="L20" xr:uid="{5B5AFEF5-E034-4A7C-B5CC-8A881B41AE3B}">
      <formula1>DAC_Y_N</formula1>
    </dataValidation>
    <dataValidation type="custom" allowBlank="1" showInputMessage="1" showErrorMessage="1" sqref="K8:N8 E28:G28" xr:uid="{9898A8B1-2291-4A31-8C4B-A879F66F8285}">
      <formula1>AND(ISERROR(FIND(" ",E8)),LEN(E8)-LEN(SUBSTITUTE(E8,"@",""))=1,IFERROR(SEARCH("@",E8)&lt;SEARCH(".",E8,SEARCH("@",E8)),0),ISERROR(FIND(",",E8)),NOT(IFERROR(SEARCH(".",E8,SEARCH("@",E8))-SEARCH("@",E8),0)=1),LEFT(E8,1)&lt;&gt;".",RIGHT(E8,1)&lt;&gt;".")</formula1>
    </dataValidation>
  </dataValidations>
  <hyperlinks>
    <hyperlink ref="I22" r:id="rId1" display="https://www.nyserda.ny.gov/ny/disadvantaged-communities" xr:uid="{B516D72A-A2DE-470C-97D3-5D0EE501452F}"/>
  </hyperlinks>
  <printOptions horizontalCentered="1"/>
  <pageMargins left="0" right="0" top="0.25" bottom="0.25" header="0.3" footer="0.3"/>
  <pageSetup scale="67"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9562" r:id="rId5" name="Group Box 1130">
              <controlPr defaultSize="0" autoFill="0" autoPict="0">
                <anchor moveWithCells="1">
                  <from>
                    <xdr:col>2</xdr:col>
                    <xdr:colOff>21272500</xdr:colOff>
                    <xdr:row>20</xdr:row>
                    <xdr:rowOff>-10414000</xdr:rowOff>
                  </from>
                  <to>
                    <xdr:col>9</xdr:col>
                    <xdr:colOff>8547100</xdr:colOff>
                    <xdr:row>23</xdr:row>
                    <xdr:rowOff>0</xdr:rowOff>
                  </to>
                </anchor>
              </controlPr>
            </control>
          </mc:Choice>
        </mc:AlternateContent>
        <mc:AlternateContent xmlns:mc="http://schemas.openxmlformats.org/markup-compatibility/2006">
          <mc:Choice Requires="x14">
            <control shapeId="19563" r:id="rId6" name="Group Box 1131">
              <controlPr defaultSize="0" autoFill="0" autoPict="0">
                <anchor moveWithCells="1">
                  <from>
                    <xdr:col>2</xdr:col>
                    <xdr:colOff>-22415500</xdr:colOff>
                    <xdr:row>16</xdr:row>
                    <xdr:rowOff>9137650</xdr:rowOff>
                  </from>
                  <to>
                    <xdr:col>14</xdr:col>
                    <xdr:colOff>0</xdr:colOff>
                    <xdr:row>22</xdr:row>
                    <xdr:rowOff>0</xdr:rowOff>
                  </to>
                </anchor>
              </controlPr>
            </control>
          </mc:Choice>
        </mc:AlternateContent>
        <mc:AlternateContent xmlns:mc="http://schemas.openxmlformats.org/markup-compatibility/2006">
          <mc:Choice Requires="x14">
            <control shapeId="19755" r:id="rId7" name="Group Box 1323">
              <controlPr defaultSize="0" autoFill="0" autoPict="0">
                <anchor moveWithCells="1">
                  <from>
                    <xdr:col>9</xdr:col>
                    <xdr:colOff>-12071350</xdr:colOff>
                    <xdr:row>20</xdr:row>
                    <xdr:rowOff>11690350</xdr:rowOff>
                  </from>
                  <to>
                    <xdr:col>12</xdr:col>
                    <xdr:colOff>6629400</xdr:colOff>
                    <xdr:row>23</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O191"/>
  <sheetViews>
    <sheetView workbookViewId="0">
      <selection activeCell="K186" sqref="K186"/>
    </sheetView>
  </sheetViews>
  <sheetFormatPr defaultRowHeight="14.5" x14ac:dyDescent="0.35"/>
  <cols>
    <col min="1" max="2" width="8.81640625" style="2" customWidth="1"/>
    <col min="3" max="3" width="14.1796875" style="2" customWidth="1"/>
    <col min="4" max="5" width="8.81640625" style="2" customWidth="1"/>
    <col min="6" max="6" width="11.453125" style="2" bestFit="1" customWidth="1"/>
    <col min="7" max="7" width="10.54296875" style="2" bestFit="1" customWidth="1"/>
    <col min="8" max="8" width="12.453125" style="2" bestFit="1" customWidth="1"/>
    <col min="9" max="9" width="10.453125" style="2" bestFit="1" customWidth="1"/>
    <col min="10" max="10" width="8.81640625" customWidth="1"/>
    <col min="11" max="11" width="10.1796875" bestFit="1" customWidth="1"/>
    <col min="12" max="12" width="11.1796875" bestFit="1" customWidth="1"/>
    <col min="14" max="14" width="10.26953125" bestFit="1" customWidth="1"/>
    <col min="15" max="15" width="8.7265625" customWidth="1"/>
  </cols>
  <sheetData>
    <row r="1" spans="1:15" ht="43.5" x14ac:dyDescent="0.35">
      <c r="A1" s="91" t="s">
        <v>26</v>
      </c>
      <c r="B1" s="91"/>
      <c r="C1" s="91" t="s">
        <v>158</v>
      </c>
      <c r="D1" s="91" t="s">
        <v>74</v>
      </c>
      <c r="E1" s="91" t="s">
        <v>73</v>
      </c>
      <c r="F1" s="207" t="s">
        <v>159</v>
      </c>
      <c r="G1" s="91" t="s">
        <v>160</v>
      </c>
      <c r="H1" s="91" t="s">
        <v>161</v>
      </c>
      <c r="I1" s="91" t="s">
        <v>162</v>
      </c>
      <c r="K1" s="91" t="s">
        <v>190</v>
      </c>
      <c r="N1" s="333" t="s">
        <v>701</v>
      </c>
      <c r="O1" s="333" t="s">
        <v>702</v>
      </c>
    </row>
    <row r="2" spans="1:15" x14ac:dyDescent="0.35">
      <c r="A2" s="2" t="str">
        <f>IF(Worksheet!I11="","",IF(Worksheet!O11="Premium",References!$A$14,References!$A$13))</f>
        <v/>
      </c>
      <c r="B2" s="2" t="str">
        <f>LEFT(A2,4)</f>
        <v/>
      </c>
      <c r="C2" s="93">
        <f>Worksheet!G11</f>
        <v>0</v>
      </c>
      <c r="D2" s="93">
        <f>Worksheet!I11</f>
        <v>0</v>
      </c>
      <c r="E2" s="93">
        <f>Worksheet!K11</f>
        <v>0</v>
      </c>
      <c r="F2" s="95" t="str">
        <f>IF(A2="","",G2*1000)</f>
        <v/>
      </c>
      <c r="G2" s="102" t="str">
        <f>IF(A2="","",References!$T$3)</f>
        <v/>
      </c>
      <c r="H2" s="100" t="e">
        <f>IF(OR(G2="",References!$N$2=0),"",F2/1000*References!$P$16)</f>
        <v>#N/A</v>
      </c>
      <c r="I2" s="94" t="b">
        <f>IF(Application!$L$20="Yes",INDEX(References!$C$13:$C$48,MATCH(Calculations!A2,References!$A$13:$A$48,0)),IF(Application!$L$20="No",INDEX(References!$B$13:$B$48,MATCH(Calculations!A2,References!$A$13:$A$48,0))))</f>
        <v>0</v>
      </c>
      <c r="K2" s="212" t="str">
        <f>IF(D2&gt;0,D2*I2,"")</f>
        <v/>
      </c>
      <c r="L2" t="str">
        <f>K2</f>
        <v/>
      </c>
      <c r="N2" s="344" t="str">
        <f>IF(ISNUMBER(H2),H2*D2,"")</f>
        <v/>
      </c>
      <c r="O2" t="str">
        <f>IF(ISNUMBER(G2),G2*References!$E$13,"")</f>
        <v/>
      </c>
    </row>
    <row r="3" spans="1:15" x14ac:dyDescent="0.35">
      <c r="A3" s="2" t="str">
        <f>IF(Worksheet!I12="","",IF(Worksheet!O12="Premium",References!$A$14,References!$A$13))</f>
        <v/>
      </c>
      <c r="B3" s="2" t="str">
        <f>LEFT(A3,4)</f>
        <v/>
      </c>
      <c r="C3" s="96">
        <f>Worksheet!G12</f>
        <v>0</v>
      </c>
      <c r="D3" s="96">
        <f>Worksheet!I12</f>
        <v>0</v>
      </c>
      <c r="E3" s="96">
        <f>Worksheet!K12</f>
        <v>0</v>
      </c>
      <c r="F3" s="95" t="str">
        <f>IF(A3="","",G3*1000)</f>
        <v/>
      </c>
      <c r="G3" s="102" t="str">
        <f>IF(A3="","",References!$T$3)</f>
        <v/>
      </c>
      <c r="H3" s="100" t="e">
        <f>IF(OR(G3="",References!$N$2=0),"",F3/1000*References!$P$16)</f>
        <v>#N/A</v>
      </c>
      <c r="I3" s="94" t="b">
        <f>IF(Application!$L$20="Yes",INDEX(References!$C$13:$C$48,MATCH(Calculations!A3,References!$A$13:$A$48,0)),IF(Application!$L$20="No",INDEX(References!$B$13:$B$48,MATCH(Calculations!A3,References!$A$13:$A$48,0))))</f>
        <v>0</v>
      </c>
      <c r="K3" s="213" t="str">
        <f>IF(D3&gt;0,D3*I3,"")</f>
        <v/>
      </c>
      <c r="L3" t="str">
        <f>K3</f>
        <v/>
      </c>
      <c r="N3" s="344" t="str">
        <f t="shared" ref="N3:N5" si="0">IF(ISNUMBER(H3),H3*D3,"")</f>
        <v/>
      </c>
      <c r="O3" t="str">
        <f>IF(ISNUMBER(G3),G3*References!$E$13,"")</f>
        <v/>
      </c>
    </row>
    <row r="4" spans="1:15" x14ac:dyDescent="0.35">
      <c r="A4" s="2" t="str">
        <f>IF(Worksheet!I13="","",IF(Worksheet!O13="Premium",References!$A$14,References!$A$13))</f>
        <v/>
      </c>
      <c r="B4" s="2" t="str">
        <f>LEFT(A4,4)</f>
        <v/>
      </c>
      <c r="C4" s="96">
        <f>Worksheet!G13</f>
        <v>0</v>
      </c>
      <c r="D4" s="96">
        <f>Worksheet!I13</f>
        <v>0</v>
      </c>
      <c r="E4" s="96">
        <f>Worksheet!K13</f>
        <v>0</v>
      </c>
      <c r="F4" s="95" t="str">
        <f>IF(A4="","",G4*1000)</f>
        <v/>
      </c>
      <c r="G4" s="102" t="str">
        <f>IF(A4="","",References!$T$3)</f>
        <v/>
      </c>
      <c r="H4" s="100" t="e">
        <f>IF(OR(G4="",References!$N$2=0),"",F4/1000*References!$P$16)</f>
        <v>#N/A</v>
      </c>
      <c r="I4" s="94" t="b">
        <f>IF(Application!$L$20="Yes",INDEX(References!$C$13:$C$48,MATCH(Calculations!A4,References!$A$13:$A$48,0)),IF(Application!$L$20="No",INDEX(References!$B$13:$B$48,MATCH(Calculations!A4,References!$A$13:$A$48,0))))</f>
        <v>0</v>
      </c>
      <c r="K4" s="213" t="str">
        <f>IF(D4&gt;0,D4*I4,"")</f>
        <v/>
      </c>
      <c r="L4" t="str">
        <f>K4</f>
        <v/>
      </c>
      <c r="N4" s="344" t="str">
        <f t="shared" si="0"/>
        <v/>
      </c>
      <c r="O4" t="str">
        <f>IF(ISNUMBER(G4),G4*References!$E$13,"")</f>
        <v/>
      </c>
    </row>
    <row r="5" spans="1:15" x14ac:dyDescent="0.35">
      <c r="A5" s="2" t="str">
        <f>IF(Worksheet!I14="","",IF(Worksheet!O14="Premium",References!$A$14,References!$A$13))</f>
        <v/>
      </c>
      <c r="B5" s="2" t="str">
        <f>LEFT(A5,4)</f>
        <v/>
      </c>
      <c r="C5" s="96">
        <f>Worksheet!G14</f>
        <v>0</v>
      </c>
      <c r="D5" s="96">
        <f>Worksheet!I14</f>
        <v>0</v>
      </c>
      <c r="E5" s="96">
        <f>Worksheet!K14</f>
        <v>0</v>
      </c>
      <c r="F5" s="95" t="str">
        <f>IF(A5="","",G5*1000)</f>
        <v/>
      </c>
      <c r="G5" s="102" t="str">
        <f>IF(A5="","",References!$T$3)</f>
        <v/>
      </c>
      <c r="H5" s="100" t="e">
        <f>IF(OR(G5="",References!$N$2=0),"",F5/1000*References!$P$16)</f>
        <v>#N/A</v>
      </c>
      <c r="I5" s="94" t="b">
        <f>IF(Application!$L$20="Yes",INDEX(References!$C$13:$C$48,MATCH(Calculations!A5,References!$A$13:$A$48,0)),IF(Application!$L$20="No",INDEX(References!$B$13:$B$48,MATCH(Calculations!A5,References!$A$13:$A$48,0))))</f>
        <v>0</v>
      </c>
      <c r="K5" s="146" t="str">
        <f>IF(D5&gt;0,D5*I5,"")</f>
        <v/>
      </c>
      <c r="L5" t="str">
        <f>K5</f>
        <v/>
      </c>
      <c r="N5" s="344" t="str">
        <f t="shared" si="0"/>
        <v/>
      </c>
      <c r="O5" t="str">
        <f>IF(ISNUMBER(G5),G5*References!$E$13,"")</f>
        <v/>
      </c>
    </row>
    <row r="6" spans="1:15" ht="5.15" customHeight="1" x14ac:dyDescent="0.35">
      <c r="A6" s="18"/>
      <c r="B6" s="18"/>
      <c r="N6" t="str">
        <f t="shared" ref="N6:N64" si="1">IF(ISNUMBER(H6),H6,"")</f>
        <v/>
      </c>
      <c r="O6" t="str">
        <f>IF(ISNUMBER(G6),G6*References!$E$13,"")</f>
        <v/>
      </c>
    </row>
    <row r="7" spans="1:15" ht="5.15" customHeight="1" x14ac:dyDescent="0.35">
      <c r="A7" s="92"/>
      <c r="B7" s="92"/>
      <c r="C7" s="92"/>
      <c r="D7" s="92"/>
      <c r="E7" s="92"/>
      <c r="F7" s="92"/>
      <c r="G7" s="92"/>
      <c r="H7" s="92"/>
      <c r="I7" s="92"/>
      <c r="N7" t="str">
        <f t="shared" si="1"/>
        <v/>
      </c>
      <c r="O7" t="str">
        <f>IF(ISNUMBER(G7),G7*References!$E$13,"")</f>
        <v/>
      </c>
    </row>
    <row r="8" spans="1:15" ht="5.15" customHeight="1" x14ac:dyDescent="0.35">
      <c r="N8" t="str">
        <f t="shared" si="1"/>
        <v/>
      </c>
      <c r="O8" t="str">
        <f>IF(ISNUMBER(G8),G8*References!$E$13,"")</f>
        <v/>
      </c>
    </row>
    <row r="9" spans="1:15" ht="43.5" x14ac:dyDescent="0.35">
      <c r="A9" s="91" t="s">
        <v>26</v>
      </c>
      <c r="B9" s="91"/>
      <c r="C9" s="91" t="s">
        <v>158</v>
      </c>
      <c r="D9" s="91" t="s">
        <v>74</v>
      </c>
      <c r="E9" s="91" t="s">
        <v>73</v>
      </c>
      <c r="F9" s="91" t="s">
        <v>159</v>
      </c>
      <c r="G9" s="91" t="s">
        <v>160</v>
      </c>
      <c r="H9" s="91" t="s">
        <v>161</v>
      </c>
      <c r="I9" s="91" t="s">
        <v>162</v>
      </c>
      <c r="K9" s="91" t="s">
        <v>190</v>
      </c>
      <c r="N9" s="333" t="s">
        <v>701</v>
      </c>
      <c r="O9" s="333" t="s">
        <v>702</v>
      </c>
    </row>
    <row r="10" spans="1:15" x14ac:dyDescent="0.35">
      <c r="A10" s="2" t="str">
        <f>IF(Worksheet!I19="","",IF(Worksheet!O19="Premium",References!$A$16,References!$A$15))</f>
        <v/>
      </c>
      <c r="B10" s="2" t="str">
        <f>LEFT(A10,4)</f>
        <v/>
      </c>
      <c r="C10" s="93">
        <f>Worksheet!G19</f>
        <v>0</v>
      </c>
      <c r="D10" s="93">
        <f>Worksheet!I19</f>
        <v>0</v>
      </c>
      <c r="E10" s="93">
        <f>Worksheet!K19</f>
        <v>0</v>
      </c>
      <c r="F10" s="95" t="str">
        <f>IF(A10="","",G10*1000)</f>
        <v/>
      </c>
      <c r="G10" s="102" t="str">
        <f>IF(A10="","",References!$T$5)</f>
        <v/>
      </c>
      <c r="H10" s="100" t="e">
        <f>IF(OR(G10="",References!$N$2=0),"",F10/1000*References!$P$16)</f>
        <v>#N/A</v>
      </c>
      <c r="I10" s="94" t="b">
        <f>IF(Application!$L$20="Yes",INDEX(References!$C$13:$C$48,MATCH(Calculations!A10,References!$A$13:$A$48,0)),IF(Application!$L$20="No",INDEX(References!$B$13:$B$48,MATCH(Calculations!A10,References!$A$13:$A$48,0))))</f>
        <v>0</v>
      </c>
      <c r="K10" s="210" t="str">
        <f>IF(D10&gt;0,D10*I10,"")</f>
        <v/>
      </c>
      <c r="L10" t="str">
        <f>K10</f>
        <v/>
      </c>
      <c r="N10" t="str">
        <f>IF(ISNUMBER(H10),H10*D10,"")</f>
        <v/>
      </c>
      <c r="O10" t="str">
        <f>IF(ISNUMBER(G10),G10*References!$E$13,"")</f>
        <v/>
      </c>
    </row>
    <row r="11" spans="1:15" x14ac:dyDescent="0.35">
      <c r="A11" s="2" t="str">
        <f>IF(Worksheet!I20="","",IF(Worksheet!O20="Premium",References!$A$16,References!$A$15))</f>
        <v/>
      </c>
      <c r="B11" s="2" t="str">
        <f>LEFT(A11,4)</f>
        <v/>
      </c>
      <c r="C11" s="96">
        <f>Worksheet!G20</f>
        <v>0</v>
      </c>
      <c r="D11" s="96">
        <f>Worksheet!I20</f>
        <v>0</v>
      </c>
      <c r="E11" s="96">
        <f>Worksheet!K20</f>
        <v>0</v>
      </c>
      <c r="F11" s="95" t="str">
        <f>IF(A11="","",G11*1000)</f>
        <v/>
      </c>
      <c r="G11" s="102" t="str">
        <f>IF(A11="","",References!$T$5)</f>
        <v/>
      </c>
      <c r="H11" s="100" t="e">
        <f>IF(OR(G11="",References!$N$2=0),"",F11/1000*References!$P$16)</f>
        <v>#N/A</v>
      </c>
      <c r="I11" s="94" t="b">
        <f>IF(Application!$L$20="Yes",INDEX(References!$C$13:$C$48,MATCH(Calculations!A11,References!$A$13:$A$48,0)),IF(Application!$L$20="No",INDEX(References!$B$13:$B$48,MATCH(Calculations!A11,References!$A$13:$A$48,0))))</f>
        <v>0</v>
      </c>
      <c r="K11" s="211" t="str">
        <f>IF(D11&gt;0,D11*I11,"")</f>
        <v/>
      </c>
      <c r="L11" t="str">
        <f>K11</f>
        <v/>
      </c>
      <c r="N11" t="str">
        <f t="shared" ref="N11:N13" si="2">IF(ISNUMBER(H11),H11*D11,"")</f>
        <v/>
      </c>
      <c r="O11" t="str">
        <f>IF(ISNUMBER(G11),G11*References!$E$13,"")</f>
        <v/>
      </c>
    </row>
    <row r="12" spans="1:15" x14ac:dyDescent="0.35">
      <c r="A12" s="2" t="str">
        <f>IF(Worksheet!I21="","",IF(Worksheet!O21="Premium",References!$A$16,References!$A$15))</f>
        <v/>
      </c>
      <c r="B12" s="2" t="str">
        <f>LEFT(A12,4)</f>
        <v/>
      </c>
      <c r="C12" s="96">
        <f>Worksheet!G21</f>
        <v>0</v>
      </c>
      <c r="D12" s="96">
        <f>Worksheet!I21</f>
        <v>0</v>
      </c>
      <c r="E12" s="96">
        <f>Worksheet!K21</f>
        <v>0</v>
      </c>
      <c r="F12" s="95" t="str">
        <f>IF(A12="","",G12*1000)</f>
        <v/>
      </c>
      <c r="G12" s="102" t="str">
        <f>IF(A12="","",References!$T$5)</f>
        <v/>
      </c>
      <c r="H12" s="100" t="e">
        <f>IF(OR(G12="",References!$N$2=0),"",F12/1000*References!$P$16)</f>
        <v>#N/A</v>
      </c>
      <c r="I12" s="94" t="b">
        <f>IF(Application!$L$20="Yes",INDEX(References!$C$13:$C$48,MATCH(Calculations!A12,References!$A$13:$A$48,0)),IF(Application!$L$20="No",INDEX(References!$B$13:$B$48,MATCH(Calculations!A12,References!$A$13:$A$48,0))))</f>
        <v>0</v>
      </c>
      <c r="K12" s="211" t="str">
        <f>IF(D12&gt;0,D12*I12,"")</f>
        <v/>
      </c>
      <c r="L12" t="str">
        <f>K12</f>
        <v/>
      </c>
      <c r="N12" t="str">
        <f t="shared" si="2"/>
        <v/>
      </c>
      <c r="O12" t="str">
        <f>IF(ISNUMBER(G12),G12*References!$E$13,"")</f>
        <v/>
      </c>
    </row>
    <row r="13" spans="1:15" x14ac:dyDescent="0.35">
      <c r="A13" s="2" t="str">
        <f>IF(Worksheet!I22="","",IF(Worksheet!O22="Premium",References!$A$16,References!$A$15))</f>
        <v/>
      </c>
      <c r="B13" s="2" t="str">
        <f>LEFT(A13,4)</f>
        <v/>
      </c>
      <c r="C13" s="96">
        <f>Worksheet!G22</f>
        <v>0</v>
      </c>
      <c r="D13" s="96">
        <f>Worksheet!I22</f>
        <v>0</v>
      </c>
      <c r="E13" s="96">
        <f>Worksheet!K22</f>
        <v>0</v>
      </c>
      <c r="F13" s="95" t="str">
        <f>IF(A13="","",G13*1000)</f>
        <v/>
      </c>
      <c r="G13" s="102" t="str">
        <f>IF(A13="","",References!$T$5)</f>
        <v/>
      </c>
      <c r="H13" s="100" t="e">
        <f>IF(OR(G13="",References!$N$2=0),"",F13/1000*References!$P$16)</f>
        <v>#N/A</v>
      </c>
      <c r="I13" s="94" t="b">
        <f>IF(Application!$L$20="Yes",INDEX(References!$C$13:$C$48,MATCH(Calculations!A13,References!$A$13:$A$48,0)),IF(Application!$L$20="No",INDEX(References!$B$13:$B$48,MATCH(Calculations!A13,References!$A$13:$A$48,0))))</f>
        <v>0</v>
      </c>
      <c r="K13" s="211" t="str">
        <f>IF(D13&gt;0,D13*I13,"")</f>
        <v/>
      </c>
      <c r="L13" t="str">
        <f>K13</f>
        <v/>
      </c>
      <c r="N13" t="str">
        <f t="shared" si="2"/>
        <v/>
      </c>
      <c r="O13" t="str">
        <f>IF(ISNUMBER(G13),G13*References!$E$13,"")</f>
        <v/>
      </c>
    </row>
    <row r="14" spans="1:15" ht="5.15" customHeight="1" x14ac:dyDescent="0.35">
      <c r="N14" t="str">
        <f t="shared" si="1"/>
        <v/>
      </c>
      <c r="O14" t="str">
        <f>IF(ISNUMBER(G14),G14*References!$E$13,"")</f>
        <v/>
      </c>
    </row>
    <row r="15" spans="1:15" ht="5.15" customHeight="1" x14ac:dyDescent="0.35">
      <c r="J15" s="98"/>
      <c r="N15" t="str">
        <f t="shared" si="1"/>
        <v/>
      </c>
      <c r="O15" t="str">
        <f>IF(ISNUMBER(G15),G15*References!$E$13,"")</f>
        <v/>
      </c>
    </row>
    <row r="16" spans="1:15" ht="5.15" customHeight="1" x14ac:dyDescent="0.35">
      <c r="J16" s="88"/>
      <c r="N16" t="str">
        <f t="shared" si="1"/>
        <v/>
      </c>
      <c r="O16" t="str">
        <f>IF(ISNUMBER(G16),G16*References!$E$13,"")</f>
        <v/>
      </c>
    </row>
    <row r="17" spans="1:15" ht="29.15" customHeight="1" x14ac:dyDescent="0.35">
      <c r="A17" s="91" t="s">
        <v>26</v>
      </c>
      <c r="B17" s="91"/>
      <c r="C17" s="91" t="s">
        <v>158</v>
      </c>
      <c r="D17" s="91" t="s">
        <v>74</v>
      </c>
      <c r="E17" s="91" t="s">
        <v>73</v>
      </c>
      <c r="F17" s="91" t="s">
        <v>159</v>
      </c>
      <c r="G17" s="91" t="s">
        <v>160</v>
      </c>
      <c r="H17" s="91" t="s">
        <v>161</v>
      </c>
      <c r="I17" s="91" t="s">
        <v>162</v>
      </c>
      <c r="J17" s="89"/>
      <c r="K17" s="91" t="s">
        <v>190</v>
      </c>
      <c r="N17" s="333" t="s">
        <v>701</v>
      </c>
      <c r="O17" s="333" t="s">
        <v>702</v>
      </c>
    </row>
    <row r="18" spans="1:15" ht="15.5" x14ac:dyDescent="0.35">
      <c r="A18" s="2" t="str">
        <f>IF(Worksheet!I27="","",IF(Worksheet!O27="Premium",References!$A$18,References!$A$17))</f>
        <v/>
      </c>
      <c r="B18" s="2" t="str">
        <f>LEFT(A18,4)</f>
        <v/>
      </c>
      <c r="C18" s="93">
        <f>Worksheet!G27</f>
        <v>0</v>
      </c>
      <c r="D18" s="93">
        <f>Worksheet!I27</f>
        <v>0</v>
      </c>
      <c r="E18" s="93">
        <f>Worksheet!K27</f>
        <v>0</v>
      </c>
      <c r="F18" s="95" t="str">
        <f>IF(A18="","",G18*1000)</f>
        <v/>
      </c>
      <c r="G18" s="102" t="str">
        <f>IF(A18="","",References!$T$7)</f>
        <v/>
      </c>
      <c r="H18" s="100" t="e">
        <f>IF(OR(G18="",References!$N$2=0),"",F18/1000*References!$P$16)</f>
        <v>#N/A</v>
      </c>
      <c r="I18" s="94" t="b">
        <f>IF(Application!$L$20="Yes",INDEX(References!$C$13:$C$48,MATCH(Calculations!A18,References!$A$13:$A$48,0)),IF(Application!$L$20="No",INDEX(References!$B$13:$B$48,MATCH(Calculations!A18,References!$A$13:$A$48,0))))</f>
        <v>0</v>
      </c>
      <c r="J18" s="97"/>
      <c r="K18" s="210" t="str">
        <f>IF(D18&gt;0,D18*I18,"")</f>
        <v/>
      </c>
      <c r="L18" t="str">
        <f>K18</f>
        <v/>
      </c>
      <c r="N18" t="str">
        <f>IF(ISNUMBER(H18),H18*D18,"")</f>
        <v/>
      </c>
      <c r="O18" t="str">
        <f>IF(ISNUMBER(G18),G18*References!$E$13,"")</f>
        <v/>
      </c>
    </row>
    <row r="19" spans="1:15" ht="15.5" x14ac:dyDescent="0.35">
      <c r="A19" s="2" t="str">
        <f>IF(Worksheet!I28="","",IF(Worksheet!O28="Premium",References!$A$18,References!$A$17))</f>
        <v/>
      </c>
      <c r="B19" s="2" t="str">
        <f>LEFT(A19,4)</f>
        <v/>
      </c>
      <c r="C19" s="96">
        <f>Worksheet!G28</f>
        <v>0</v>
      </c>
      <c r="D19" s="96">
        <f>Worksheet!I28</f>
        <v>0</v>
      </c>
      <c r="E19" s="96">
        <f>Worksheet!K28</f>
        <v>0</v>
      </c>
      <c r="F19" s="95" t="str">
        <f>IF(A19="","",G19*1000)</f>
        <v/>
      </c>
      <c r="G19" s="102" t="str">
        <f>IF(A19="","",References!$T$7)</f>
        <v/>
      </c>
      <c r="H19" s="100" t="e">
        <f>IF(OR(G19="",References!$N$2=0),"",F19/1000*References!$P$16)</f>
        <v>#N/A</v>
      </c>
      <c r="I19" s="94" t="b">
        <f>IF(Application!$L$20="Yes",INDEX(References!$C$13:$C$48,MATCH(Calculations!A19,References!$A$13:$A$48,0)),IF(Application!$L$20="No",INDEX(References!$B$13:$B$48,MATCH(Calculations!A19,References!$A$13:$A$48,0))))</f>
        <v>0</v>
      </c>
      <c r="J19" s="97"/>
      <c r="K19" s="211" t="str">
        <f>IF(D19&gt;0,D19*I19,"")</f>
        <v/>
      </c>
      <c r="L19" t="str">
        <f>K19</f>
        <v/>
      </c>
      <c r="N19" t="str">
        <f t="shared" ref="N19:N21" si="3">IF(ISNUMBER(H19),H19*D19,"")</f>
        <v/>
      </c>
      <c r="O19" t="str">
        <f>IF(ISNUMBER(G19),G19*References!$E$13,"")</f>
        <v/>
      </c>
    </row>
    <row r="20" spans="1:15" ht="15.5" x14ac:dyDescent="0.35">
      <c r="A20" s="2" t="str">
        <f>IF(Worksheet!I29="","",IF(Worksheet!O29="Premium",References!$A$18,References!$A$17))</f>
        <v/>
      </c>
      <c r="B20" s="2" t="str">
        <f>LEFT(A20,4)</f>
        <v/>
      </c>
      <c r="C20" s="96">
        <f>Worksheet!G29</f>
        <v>0</v>
      </c>
      <c r="D20" s="96">
        <f>Worksheet!I29</f>
        <v>0</v>
      </c>
      <c r="E20" s="96">
        <f>Worksheet!K29</f>
        <v>0</v>
      </c>
      <c r="F20" s="95" t="str">
        <f>IF(A20="","",G20*1000)</f>
        <v/>
      </c>
      <c r="G20" s="102" t="str">
        <f>IF(A20="","",References!$T$7)</f>
        <v/>
      </c>
      <c r="H20" s="100" t="e">
        <f>IF(OR(G20="",References!$N$2=0),"",F20/1000*References!$P$16)</f>
        <v>#N/A</v>
      </c>
      <c r="I20" s="94" t="b">
        <f>IF(Application!$L$20="Yes",INDEX(References!$C$13:$C$48,MATCH(Calculations!A20,References!$A$13:$A$48,0)),IF(Application!$L$20="No",INDEX(References!$B$13:$B$48,MATCH(Calculations!A20,References!$A$13:$A$48,0))))</f>
        <v>0</v>
      </c>
      <c r="J20" s="97"/>
      <c r="K20" s="211" t="str">
        <f>IF(D20&gt;0,D20*I20,"")</f>
        <v/>
      </c>
      <c r="L20" t="str">
        <f>K20</f>
        <v/>
      </c>
      <c r="N20" t="str">
        <f t="shared" si="3"/>
        <v/>
      </c>
      <c r="O20" t="str">
        <f>IF(ISNUMBER(G20),G20*References!$E$13,"")</f>
        <v/>
      </c>
    </row>
    <row r="21" spans="1:15" ht="15.5" x14ac:dyDescent="0.35">
      <c r="A21" s="2" t="str">
        <f>IF(Worksheet!I30="","",IF(Worksheet!O30="Premium",References!$A$18,References!$A$17))</f>
        <v/>
      </c>
      <c r="B21" s="2" t="str">
        <f>LEFT(A21,4)</f>
        <v/>
      </c>
      <c r="C21" s="96">
        <f>Worksheet!G30</f>
        <v>0</v>
      </c>
      <c r="D21" s="96">
        <f>Worksheet!I30</f>
        <v>0</v>
      </c>
      <c r="E21" s="96">
        <f>Worksheet!K30</f>
        <v>0</v>
      </c>
      <c r="F21" s="95" t="str">
        <f>IF(A21="","",G21*1000)</f>
        <v/>
      </c>
      <c r="G21" s="102" t="str">
        <f>IF(A21="","",References!$T$7)</f>
        <v/>
      </c>
      <c r="H21" s="100" t="e">
        <f>IF(OR(G21="",References!$N$2=0),"",F21/1000*References!$P$16)</f>
        <v>#N/A</v>
      </c>
      <c r="I21" s="94" t="b">
        <f>IF(Application!$L$20="Yes",INDEX(References!$C$13:$C$48,MATCH(Calculations!A21,References!$A$13:$A$48,0)),IF(Application!$L$20="No",INDEX(References!$B$13:$B$48,MATCH(Calculations!A21,References!$A$13:$A$48,0))))</f>
        <v>0</v>
      </c>
      <c r="J21" s="97"/>
      <c r="K21" s="211" t="str">
        <f>IF(D21&gt;0,D21*I21,"")</f>
        <v/>
      </c>
      <c r="L21" t="str">
        <f>K21</f>
        <v/>
      </c>
      <c r="N21" t="str">
        <f t="shared" si="3"/>
        <v/>
      </c>
      <c r="O21" t="str">
        <f>IF(ISNUMBER(G21),G21*References!$E$13,"")</f>
        <v/>
      </c>
    </row>
    <row r="22" spans="1:15" ht="5.15" customHeight="1" x14ac:dyDescent="0.35">
      <c r="J22" s="71"/>
      <c r="N22" t="str">
        <f t="shared" si="1"/>
        <v/>
      </c>
      <c r="O22" t="str">
        <f>IF(ISNUMBER(G22),G22*References!$E$13,"")</f>
        <v/>
      </c>
    </row>
    <row r="23" spans="1:15" ht="5.15" customHeight="1" x14ac:dyDescent="0.35">
      <c r="A23" s="98"/>
      <c r="B23" s="98"/>
      <c r="C23" s="98"/>
      <c r="D23" s="98"/>
      <c r="E23" s="98"/>
      <c r="F23" s="98"/>
      <c r="G23" s="98"/>
      <c r="H23" s="98"/>
      <c r="I23" s="98"/>
      <c r="J23" s="87"/>
      <c r="N23" t="str">
        <f t="shared" si="1"/>
        <v/>
      </c>
      <c r="O23" t="str">
        <f>IF(ISNUMBER(G23),G23*References!$E$13,"")</f>
        <v/>
      </c>
    </row>
    <row r="24" spans="1:15" ht="5.15" customHeight="1" x14ac:dyDescent="0.35">
      <c r="A24" s="88"/>
      <c r="B24" s="88"/>
      <c r="C24" s="88"/>
      <c r="D24" s="88"/>
      <c r="E24" s="88"/>
      <c r="F24" s="88"/>
      <c r="G24" s="88"/>
      <c r="H24" s="88"/>
      <c r="I24" s="88"/>
      <c r="N24" t="str">
        <f t="shared" si="1"/>
        <v/>
      </c>
      <c r="O24" t="str">
        <f>IF(ISNUMBER(G24),G24*References!$E$13,"")</f>
        <v/>
      </c>
    </row>
    <row r="25" spans="1:15" ht="43.5" x14ac:dyDescent="0.35">
      <c r="A25" s="91" t="s">
        <v>26</v>
      </c>
      <c r="B25" s="91"/>
      <c r="C25" s="91" t="s">
        <v>158</v>
      </c>
      <c r="D25" s="91" t="s">
        <v>74</v>
      </c>
      <c r="E25" s="91" t="s">
        <v>73</v>
      </c>
      <c r="F25" s="91" t="s">
        <v>159</v>
      </c>
      <c r="G25" s="91" t="s">
        <v>160</v>
      </c>
      <c r="H25" s="91" t="s">
        <v>161</v>
      </c>
      <c r="I25" s="91" t="s">
        <v>162</v>
      </c>
      <c r="J25" s="84"/>
      <c r="K25" s="91" t="s">
        <v>190</v>
      </c>
      <c r="N25" s="333" t="s">
        <v>701</v>
      </c>
      <c r="O25" s="333" t="s">
        <v>702</v>
      </c>
    </row>
    <row r="26" spans="1:15" ht="15.5" x14ac:dyDescent="0.35">
      <c r="A26" s="2" t="str">
        <f>IF(Worksheet!I35="","",IF(Worksheet!O35="Premium",References!$A$20,References!$A$19))</f>
        <v/>
      </c>
      <c r="B26" s="2" t="str">
        <f>LEFT(A26,4)</f>
        <v/>
      </c>
      <c r="C26" s="93">
        <f>Worksheet!G35</f>
        <v>0</v>
      </c>
      <c r="D26" s="93">
        <f>Worksheet!I35</f>
        <v>0</v>
      </c>
      <c r="E26" s="93">
        <f>Worksheet!K35</f>
        <v>0</v>
      </c>
      <c r="F26" s="95" t="str">
        <f>IF(A26="","",G26*1000)</f>
        <v/>
      </c>
      <c r="G26" s="102" t="str">
        <f>IF(A26="","",References!$T$9)</f>
        <v/>
      </c>
      <c r="H26" s="100" t="e">
        <f>IF(OR(G26="",References!$N$2=0),"",F26/1000*References!$P$16)</f>
        <v>#N/A</v>
      </c>
      <c r="I26" s="94" t="b">
        <f>IF(Application!$L$20="Yes",INDEX(References!$C$13:$C$48,MATCH(Calculations!A26,References!$A$13:$A$48,0)),IF(Application!$L$20="No",INDEX(References!$B$13:$B$48,MATCH(Calculations!A26,References!$A$13:$A$48,0))))</f>
        <v>0</v>
      </c>
      <c r="J26" s="27"/>
      <c r="K26" s="210" t="str">
        <f>IF(D26&gt;0,D26*I26,"")</f>
        <v/>
      </c>
      <c r="L26" t="str">
        <f>K26</f>
        <v/>
      </c>
      <c r="N26" t="str">
        <f>IF(ISNUMBER(H26),H26*D26,"")</f>
        <v/>
      </c>
      <c r="O26" t="str">
        <f>IF(ISNUMBER(G26),G26*References!$E$13,"")</f>
        <v/>
      </c>
    </row>
    <row r="27" spans="1:15" ht="15.5" x14ac:dyDescent="0.35">
      <c r="A27" s="2" t="str">
        <f>IF(Worksheet!I36="","",IF(Worksheet!O36="Premium",References!$A$20,References!$A$19))</f>
        <v/>
      </c>
      <c r="B27" s="2" t="str">
        <f>LEFT(A27,4)</f>
        <v/>
      </c>
      <c r="C27" s="96">
        <f>Worksheet!G36</f>
        <v>0</v>
      </c>
      <c r="D27" s="96">
        <f>Worksheet!I36</f>
        <v>0</v>
      </c>
      <c r="E27" s="96">
        <f>Worksheet!K36</f>
        <v>0</v>
      </c>
      <c r="F27" s="95" t="str">
        <f>IF(A27="","",G27*1000)</f>
        <v/>
      </c>
      <c r="G27" s="102" t="str">
        <f>IF(A27="","",References!$T$9)</f>
        <v/>
      </c>
      <c r="H27" s="100" t="e">
        <f>IF(OR(G27="",References!$N$2=0),"",F27/1000*References!$P$16)</f>
        <v>#N/A</v>
      </c>
      <c r="I27" s="94" t="b">
        <f>IF(Application!$L$20="Yes",INDEX(References!$C$13:$C$48,MATCH(Calculations!A27,References!$A$13:$A$48,0)),IF(Application!$L$20="No",INDEX(References!$B$13:$B$48,MATCH(Calculations!A27,References!$A$13:$A$48,0))))</f>
        <v>0</v>
      </c>
      <c r="J27" s="27"/>
      <c r="K27" s="211" t="str">
        <f>IF(D27&gt;0,D27*I27,"")</f>
        <v/>
      </c>
      <c r="L27" t="str">
        <f>K27</f>
        <v/>
      </c>
      <c r="N27" t="str">
        <f t="shared" ref="N27:N29" si="4">IF(ISNUMBER(H27),H27*D27,"")</f>
        <v/>
      </c>
      <c r="O27" t="str">
        <f>IF(ISNUMBER(G27),G27*References!$E$13,"")</f>
        <v/>
      </c>
    </row>
    <row r="28" spans="1:15" ht="15.5" x14ac:dyDescent="0.35">
      <c r="A28" s="2" t="str">
        <f>IF(Worksheet!I37="","",IF(Worksheet!O37="Premium",References!$A$20,References!$A$19))</f>
        <v/>
      </c>
      <c r="B28" s="2" t="str">
        <f>LEFT(A28,4)</f>
        <v/>
      </c>
      <c r="C28" s="96">
        <f>Worksheet!G37</f>
        <v>0</v>
      </c>
      <c r="D28" s="96">
        <f>Worksheet!I37</f>
        <v>0</v>
      </c>
      <c r="E28" s="96">
        <f>Worksheet!K37</f>
        <v>0</v>
      </c>
      <c r="F28" s="95" t="str">
        <f>IF(A28="","",G28*1000)</f>
        <v/>
      </c>
      <c r="G28" s="102" t="str">
        <f>IF(A28="","",References!$T$9)</f>
        <v/>
      </c>
      <c r="H28" s="100" t="e">
        <f>IF(OR(G28="",References!$N$2=0),"",F28/1000*References!$P$16)</f>
        <v>#N/A</v>
      </c>
      <c r="I28" s="94" t="b">
        <f>IF(Application!$L$20="Yes",INDEX(References!$C$13:$C$48,MATCH(Calculations!A28,References!$A$13:$A$48,0)),IF(Application!$L$20="No",INDEX(References!$B$13:$B$48,MATCH(Calculations!A28,References!$A$13:$A$48,0))))</f>
        <v>0</v>
      </c>
      <c r="J28" s="27"/>
      <c r="K28" s="211" t="str">
        <f>IF(D28&gt;0,D28*I28,"")</f>
        <v/>
      </c>
      <c r="L28" t="str">
        <f>K28</f>
        <v/>
      </c>
      <c r="N28" t="str">
        <f t="shared" si="4"/>
        <v/>
      </c>
      <c r="O28" t="str">
        <f>IF(ISNUMBER(G28),G28*References!$E$13,"")</f>
        <v/>
      </c>
    </row>
    <row r="29" spans="1:15" ht="15.5" x14ac:dyDescent="0.35">
      <c r="A29" s="2" t="str">
        <f>IF(Worksheet!I38="","",IF(Worksheet!O38="Premium",References!$A$20,References!$A$19))</f>
        <v/>
      </c>
      <c r="B29" s="2" t="str">
        <f>LEFT(A29,4)</f>
        <v/>
      </c>
      <c r="C29" s="96">
        <f>Worksheet!G38</f>
        <v>0</v>
      </c>
      <c r="D29" s="96">
        <f>Worksheet!I38</f>
        <v>0</v>
      </c>
      <c r="E29" s="96">
        <f>Worksheet!K38</f>
        <v>0</v>
      </c>
      <c r="F29" s="95" t="str">
        <f>IF(A29="","",G29*1000)</f>
        <v/>
      </c>
      <c r="G29" s="102" t="str">
        <f>IF(A29="","",References!$T$9)</f>
        <v/>
      </c>
      <c r="H29" s="100" t="e">
        <f>IF(OR(G29="",References!$N$2=0),"",F29/1000*References!$P$16)</f>
        <v>#N/A</v>
      </c>
      <c r="I29" s="94" t="b">
        <f>IF(Application!$L$20="Yes",INDEX(References!$C$13:$C$48,MATCH(Calculations!A29,References!$A$13:$A$48,0)),IF(Application!$L$20="No",INDEX(References!$B$13:$B$48,MATCH(Calculations!A29,References!$A$13:$A$48,0))))</f>
        <v>0</v>
      </c>
      <c r="J29" s="27"/>
      <c r="K29" s="211" t="str">
        <f>IF(D29&gt;0,D29*I29,"")</f>
        <v/>
      </c>
      <c r="L29" t="str">
        <f>K29</f>
        <v/>
      </c>
      <c r="N29" t="str">
        <f t="shared" si="4"/>
        <v/>
      </c>
      <c r="O29" t="str">
        <f>IF(ISNUMBER(G29),G29*References!$E$13,"")</f>
        <v/>
      </c>
    </row>
    <row r="30" spans="1:15" ht="5.15" customHeight="1" x14ac:dyDescent="0.4">
      <c r="A30" s="30"/>
      <c r="B30" s="30"/>
      <c r="C30" s="26"/>
      <c r="D30" s="26"/>
      <c r="E30" s="26"/>
      <c r="F30" s="26"/>
      <c r="G30" s="33"/>
      <c r="H30" s="33"/>
      <c r="I30" s="33"/>
      <c r="J30" s="33"/>
      <c r="N30" t="str">
        <f t="shared" si="1"/>
        <v/>
      </c>
      <c r="O30" t="str">
        <f>IF(ISNUMBER(G30),G30*References!$E$13,"")</f>
        <v/>
      </c>
    </row>
    <row r="31" spans="1:15" ht="5.15" customHeight="1" x14ac:dyDescent="0.35">
      <c r="A31" s="87"/>
      <c r="B31" s="87"/>
      <c r="C31" s="87"/>
      <c r="D31" s="87"/>
      <c r="E31" s="87"/>
      <c r="F31" s="87"/>
      <c r="G31" s="87"/>
      <c r="H31" s="87"/>
      <c r="I31" s="87"/>
      <c r="J31" s="87"/>
      <c r="N31" t="str">
        <f t="shared" si="1"/>
        <v/>
      </c>
      <c r="O31" t="str">
        <f>IF(ISNUMBER(G31),G31*References!$E$13,"")</f>
        <v/>
      </c>
    </row>
    <row r="32" spans="1:15" ht="5.15" customHeight="1" x14ac:dyDescent="0.45">
      <c r="A32" s="23"/>
      <c r="B32" s="23"/>
      <c r="C32" s="23"/>
      <c r="D32" s="23"/>
      <c r="E32" s="23"/>
      <c r="F32" s="23"/>
      <c r="G32" s="23"/>
      <c r="H32" s="23"/>
      <c r="I32" s="23"/>
      <c r="J32" s="22"/>
      <c r="N32" t="str">
        <f t="shared" si="1"/>
        <v/>
      </c>
      <c r="O32" t="str">
        <f>IF(ISNUMBER(G32),G32*References!$E$13,"")</f>
        <v/>
      </c>
    </row>
    <row r="33" spans="1:15" ht="43.5" x14ac:dyDescent="0.35">
      <c r="A33" s="91" t="s">
        <v>26</v>
      </c>
      <c r="B33" s="91"/>
      <c r="C33" s="91" t="s">
        <v>158</v>
      </c>
      <c r="D33" s="91" t="s">
        <v>74</v>
      </c>
      <c r="E33" s="91" t="s">
        <v>73</v>
      </c>
      <c r="F33" s="91" t="s">
        <v>159</v>
      </c>
      <c r="G33" s="91" t="s">
        <v>160</v>
      </c>
      <c r="H33" s="91" t="s">
        <v>161</v>
      </c>
      <c r="I33" s="91" t="s">
        <v>162</v>
      </c>
      <c r="J33" s="81"/>
      <c r="K33" s="91" t="s">
        <v>190</v>
      </c>
      <c r="N33" s="333" t="s">
        <v>701</v>
      </c>
      <c r="O33" s="333" t="s">
        <v>702</v>
      </c>
    </row>
    <row r="34" spans="1:15" ht="15.5" x14ac:dyDescent="0.35">
      <c r="A34" s="2" t="str">
        <f>IF(Worksheet!I43="","",IF(Worksheet!O43="Premium",References!#REF!,References!$A$21))</f>
        <v/>
      </c>
      <c r="B34" s="2" t="str">
        <f>LEFT(A34,4)</f>
        <v/>
      </c>
      <c r="C34" s="93">
        <f>Worksheet!G43</f>
        <v>0</v>
      </c>
      <c r="D34" s="93">
        <f>Worksheet!I43</f>
        <v>0</v>
      </c>
      <c r="E34" s="93">
        <f>Worksheet!K43</f>
        <v>0</v>
      </c>
      <c r="F34" s="95" t="str">
        <f>IF(A34="","",G34*1000)</f>
        <v/>
      </c>
      <c r="G34" s="102" t="str">
        <f>IF(A34="","",References!$T$11)</f>
        <v/>
      </c>
      <c r="H34" s="100" t="e">
        <f>IF(OR(G34="",References!$N$2=0),"",F34/1000*References!$P$16)</f>
        <v>#N/A</v>
      </c>
      <c r="I34" s="94" t="b">
        <f>IF(Application!$L$20="Yes",INDEX(References!$C$13:$C$48,MATCH(Calculations!A34,References!$A$13:$A$48,0)),IF(Application!$L$20="No",INDEX(References!$B$13:$B$48,MATCH(Calculations!A34,References!$A$13:$A$48,0))))</f>
        <v>0</v>
      </c>
      <c r="J34" s="27"/>
      <c r="K34" s="145" t="str">
        <f>IF(D34&gt;0,D34*I34,"")</f>
        <v/>
      </c>
      <c r="L34" t="str">
        <f>K34</f>
        <v/>
      </c>
      <c r="N34" t="str">
        <f>IF(ISNUMBER(H34),H34*D34,"")</f>
        <v/>
      </c>
      <c r="O34" t="str">
        <f>IF(ISNUMBER(G34),G34*References!$E$13,"")</f>
        <v/>
      </c>
    </row>
    <row r="35" spans="1:15" ht="15.5" x14ac:dyDescent="0.35">
      <c r="A35" s="2" t="str">
        <f>IF(Worksheet!I44="","",IF(Worksheet!O44="Premium",References!#REF!,References!$A$21))</f>
        <v/>
      </c>
      <c r="B35" s="2" t="str">
        <f>LEFT(A35,4)</f>
        <v/>
      </c>
      <c r="C35" s="96">
        <f>Worksheet!G44</f>
        <v>0</v>
      </c>
      <c r="D35" s="96">
        <f>Worksheet!I44</f>
        <v>0</v>
      </c>
      <c r="E35" s="96">
        <f>Worksheet!K44</f>
        <v>0</v>
      </c>
      <c r="F35" s="95" t="str">
        <f>IF(A35="","",G35*1000)</f>
        <v/>
      </c>
      <c r="G35" s="102" t="str">
        <f>IF(A35="","",References!$T$11)</f>
        <v/>
      </c>
      <c r="H35" s="100" t="e">
        <f>IF(OR(G35="",References!$N$2=0),"",F35/1000*References!$P$16)</f>
        <v>#N/A</v>
      </c>
      <c r="I35" s="94" t="b">
        <f>IF(Application!$L$20="Yes",INDEX(References!$C$13:$C$48,MATCH(Calculations!A35,References!$A$13:$A$48,0)),IF(Application!$L$20="No",INDEX(References!$B$13:$B$48,MATCH(Calculations!A35,References!$A$13:$A$48,0))))</f>
        <v>0</v>
      </c>
      <c r="J35" s="27"/>
      <c r="K35" s="146" t="str">
        <f>IF(D35&gt;0,D35*I35,"")</f>
        <v/>
      </c>
      <c r="L35" t="str">
        <f>K35</f>
        <v/>
      </c>
      <c r="N35" t="str">
        <f t="shared" ref="N35:N37" si="5">IF(ISNUMBER(H35),H35*D35,"")</f>
        <v/>
      </c>
      <c r="O35" t="str">
        <f>IF(ISNUMBER(G35),G35*References!$E$13,"")</f>
        <v/>
      </c>
    </row>
    <row r="36" spans="1:15" ht="15.5" x14ac:dyDescent="0.35">
      <c r="A36" s="2" t="str">
        <f>IF(Worksheet!I45="","",IF(Worksheet!O45="Premium",References!#REF!,References!$A$21))</f>
        <v/>
      </c>
      <c r="B36" s="2" t="str">
        <f>LEFT(A36,4)</f>
        <v/>
      </c>
      <c r="C36" s="96">
        <f>Worksheet!G45</f>
        <v>0</v>
      </c>
      <c r="D36" s="96">
        <f>Worksheet!I45</f>
        <v>0</v>
      </c>
      <c r="E36" s="96">
        <f>Worksheet!K45</f>
        <v>0</v>
      </c>
      <c r="F36" s="95" t="str">
        <f>IF(A36="","",G36*1000)</f>
        <v/>
      </c>
      <c r="G36" s="102" t="str">
        <f>IF(A36="","",References!$T$11)</f>
        <v/>
      </c>
      <c r="H36" s="100" t="e">
        <f>IF(OR(G36="",References!$N$2=0),"",F36/1000*References!$P$16)</f>
        <v>#N/A</v>
      </c>
      <c r="I36" s="94" t="b">
        <f>IF(Application!$L$20="Yes",INDEX(References!$C$13:$C$48,MATCH(Calculations!A36,References!$A$13:$A$48,0)),IF(Application!$L$20="No",INDEX(References!$B$13:$B$48,MATCH(Calculations!A36,References!$A$13:$A$48,0))))</f>
        <v>0</v>
      </c>
      <c r="J36" s="27"/>
      <c r="K36" s="146" t="str">
        <f>IF(D36&gt;0,D36*I36,"")</f>
        <v/>
      </c>
      <c r="L36" t="str">
        <f>K36</f>
        <v/>
      </c>
      <c r="N36" t="str">
        <f t="shared" si="5"/>
        <v/>
      </c>
      <c r="O36" t="str">
        <f>IF(ISNUMBER(G36),G36*References!$E$13,"")</f>
        <v/>
      </c>
    </row>
    <row r="37" spans="1:15" ht="15.5" x14ac:dyDescent="0.35">
      <c r="A37" s="2" t="str">
        <f>IF(Worksheet!I46="","",IF(Worksheet!O46="Premium",References!#REF!,References!$A$21))</f>
        <v/>
      </c>
      <c r="B37" s="2" t="str">
        <f>LEFT(A37,4)</f>
        <v/>
      </c>
      <c r="C37" s="96">
        <f>Worksheet!G46</f>
        <v>0</v>
      </c>
      <c r="D37" s="96">
        <f>Worksheet!I46</f>
        <v>0</v>
      </c>
      <c r="E37" s="96">
        <f>Worksheet!K46</f>
        <v>0</v>
      </c>
      <c r="F37" s="95" t="str">
        <f>IF(A37="","",G37*1000)</f>
        <v/>
      </c>
      <c r="G37" s="102" t="str">
        <f>IF(A37="","",References!$T$11)</f>
        <v/>
      </c>
      <c r="H37" s="100" t="e">
        <f>IF(OR(G37="",References!$N$2=0),"",F37/1000*References!$P$16)</f>
        <v>#N/A</v>
      </c>
      <c r="I37" s="94" t="b">
        <f>IF(Application!$L$20="Yes",INDEX(References!$C$13:$C$48,MATCH(Calculations!A37,References!$A$13:$A$48,0)),IF(Application!$L$20="No",INDEX(References!$B$13:$B$48,MATCH(Calculations!A37,References!$A$13:$A$48,0))))</f>
        <v>0</v>
      </c>
      <c r="J37" s="27"/>
      <c r="K37" s="146" t="str">
        <f>IF(D37&gt;0,D37*I37,"")</f>
        <v/>
      </c>
      <c r="L37" t="str">
        <f>K37</f>
        <v/>
      </c>
      <c r="N37" t="str">
        <f t="shared" si="5"/>
        <v/>
      </c>
      <c r="O37" t="str">
        <f>IF(ISNUMBER(G37),G37*References!$E$13,"")</f>
        <v/>
      </c>
    </row>
    <row r="38" spans="1:15" ht="5.15" customHeight="1" x14ac:dyDescent="0.4">
      <c r="A38" s="30"/>
      <c r="B38" s="30"/>
      <c r="C38" s="24"/>
      <c r="D38" s="24"/>
      <c r="E38" s="24"/>
      <c r="F38" s="24"/>
      <c r="G38" s="33"/>
      <c r="H38" s="33"/>
      <c r="I38" s="33"/>
      <c r="J38" s="33"/>
      <c r="N38" t="str">
        <f t="shared" si="1"/>
        <v/>
      </c>
      <c r="O38" t="str">
        <f>IF(ISNUMBER(G38),G38*References!$E$13,"")</f>
        <v/>
      </c>
    </row>
    <row r="39" spans="1:15" ht="5.15" customHeight="1" x14ac:dyDescent="0.35">
      <c r="A39" s="87"/>
      <c r="B39" s="87"/>
      <c r="C39" s="87"/>
      <c r="D39" s="87"/>
      <c r="E39" s="87"/>
      <c r="F39" s="87"/>
      <c r="G39" s="87"/>
      <c r="H39" s="87"/>
      <c r="I39" s="87"/>
      <c r="J39" s="87"/>
      <c r="N39" t="str">
        <f t="shared" si="1"/>
        <v/>
      </c>
      <c r="O39" t="str">
        <f>IF(ISNUMBER(G39),G39*References!$E$13,"")</f>
        <v/>
      </c>
    </row>
    <row r="40" spans="1:15" ht="5.15" customHeight="1" x14ac:dyDescent="0.35">
      <c r="A40" s="71"/>
      <c r="B40" s="71"/>
      <c r="C40" s="71"/>
      <c r="D40" s="71"/>
      <c r="E40" s="71"/>
      <c r="F40" s="71"/>
      <c r="G40" s="71"/>
      <c r="H40" s="71"/>
      <c r="I40" s="71"/>
      <c r="J40" s="71"/>
      <c r="N40" t="str">
        <f t="shared" si="1"/>
        <v/>
      </c>
      <c r="O40" t="str">
        <f>IF(ISNUMBER(G40),G40*References!$E$13,"")</f>
        <v/>
      </c>
    </row>
    <row r="41" spans="1:15" ht="43.5" x14ac:dyDescent="0.35">
      <c r="A41" s="91" t="s">
        <v>26</v>
      </c>
      <c r="B41" s="91"/>
      <c r="C41" s="91" t="s">
        <v>158</v>
      </c>
      <c r="D41" s="91" t="s">
        <v>74</v>
      </c>
      <c r="E41" s="91" t="s">
        <v>73</v>
      </c>
      <c r="F41" s="91" t="s">
        <v>159</v>
      </c>
      <c r="G41" s="91" t="s">
        <v>160</v>
      </c>
      <c r="H41" s="91" t="s">
        <v>161</v>
      </c>
      <c r="I41" s="91" t="s">
        <v>162</v>
      </c>
      <c r="J41" s="81"/>
      <c r="K41" s="91" t="s">
        <v>190</v>
      </c>
      <c r="N41" s="333" t="s">
        <v>701</v>
      </c>
      <c r="O41" s="333" t="s">
        <v>702</v>
      </c>
    </row>
    <row r="42" spans="1:15" ht="15.5" x14ac:dyDescent="0.35">
      <c r="A42" s="2" t="str">
        <f>IF(Worksheet!I51="","",IF(Worksheet!O51="Premium",References!#REF!,References!$A$22))</f>
        <v/>
      </c>
      <c r="B42" s="2" t="str">
        <f>LEFT(A42,4)</f>
        <v/>
      </c>
      <c r="C42" s="93">
        <f>Worksheet!G51</f>
        <v>0</v>
      </c>
      <c r="D42" s="93">
        <f>Worksheet!I51</f>
        <v>0</v>
      </c>
      <c r="E42" s="93">
        <f>Worksheet!K51</f>
        <v>0</v>
      </c>
      <c r="F42" s="95" t="str">
        <f>IF(A42="","",G42*1000)</f>
        <v/>
      </c>
      <c r="G42" s="102" t="str">
        <f>IF(A42="","",References!$T$12)</f>
        <v/>
      </c>
      <c r="H42" s="100" t="e">
        <f>IF(OR(G42="",References!$N$2=0),"",F42/1000*References!$P$16)</f>
        <v>#N/A</v>
      </c>
      <c r="I42" s="94" t="b">
        <f>IF(Application!$L$20="Yes",INDEX(References!$C$13:$C$48,MATCH(Calculations!A42,References!$A$13:$A$48,0)),IF(Application!$L$20="No",INDEX(References!$B$13:$B$48,MATCH(Calculations!A42,References!$A$13:$A$48,0))))</f>
        <v>0</v>
      </c>
      <c r="J42" s="27"/>
      <c r="K42" s="145" t="str">
        <f>IF(D42&gt;0,D42*I42,"")</f>
        <v/>
      </c>
      <c r="L42" t="str">
        <f>K42</f>
        <v/>
      </c>
      <c r="N42" t="str">
        <f>IF(ISNUMBER(H42),H42*D42,"")</f>
        <v/>
      </c>
      <c r="O42" t="str">
        <f>IF(ISNUMBER(G42),G42*References!$E$13,"")</f>
        <v/>
      </c>
    </row>
    <row r="43" spans="1:15" ht="15.5" x14ac:dyDescent="0.35">
      <c r="A43" s="2" t="str">
        <f>IF(Worksheet!I52="","",IF(Worksheet!O52="Premium",References!#REF!,References!$A$22))</f>
        <v/>
      </c>
      <c r="B43" s="2" t="str">
        <f>LEFT(A43,4)</f>
        <v/>
      </c>
      <c r="C43" s="96">
        <f>Worksheet!G52</f>
        <v>0</v>
      </c>
      <c r="D43" s="96">
        <f>Worksheet!I52</f>
        <v>0</v>
      </c>
      <c r="E43" s="96">
        <f>Worksheet!K52</f>
        <v>0</v>
      </c>
      <c r="F43" s="95" t="str">
        <f>IF(A43="","",G43*1000)</f>
        <v/>
      </c>
      <c r="G43" s="102" t="str">
        <f>IF(A43="","",References!$T$12)</f>
        <v/>
      </c>
      <c r="H43" s="100" t="e">
        <f>IF(OR(G43="",References!$N$2=0),"",F43/1000*References!$P$16)</f>
        <v>#N/A</v>
      </c>
      <c r="I43" s="94" t="b">
        <f>IF(Application!$L$20="Yes",INDEX(References!$C$13:$C$48,MATCH(Calculations!A43,References!$A$13:$A$48,0)),IF(Application!$L$20="No",INDEX(References!$B$13:$B$48,MATCH(Calculations!A43,References!$A$13:$A$48,0))))</f>
        <v>0</v>
      </c>
      <c r="J43" s="27"/>
      <c r="K43" s="146" t="str">
        <f>IF(D43&gt;0,D43*I43,"")</f>
        <v/>
      </c>
      <c r="L43" t="str">
        <f>K43</f>
        <v/>
      </c>
      <c r="N43" t="str">
        <f t="shared" ref="N43:N45" si="6">IF(ISNUMBER(H43),H43*D43,"")</f>
        <v/>
      </c>
      <c r="O43" t="str">
        <f>IF(ISNUMBER(G43),G43*References!$E$13,"")</f>
        <v/>
      </c>
    </row>
    <row r="44" spans="1:15" ht="15.5" x14ac:dyDescent="0.35">
      <c r="A44" s="2" t="str">
        <f>IF(Worksheet!I53="","",IF(Worksheet!O53="Premium",References!#REF!,References!$A$22))</f>
        <v/>
      </c>
      <c r="B44" s="2" t="str">
        <f>LEFT(A44,4)</f>
        <v/>
      </c>
      <c r="C44" s="96">
        <f>Worksheet!G53</f>
        <v>0</v>
      </c>
      <c r="D44" s="96">
        <f>Worksheet!I53</f>
        <v>0</v>
      </c>
      <c r="E44" s="96">
        <f>Worksheet!K53</f>
        <v>0</v>
      </c>
      <c r="F44" s="95" t="str">
        <f>IF(A44="","",G44*1000)</f>
        <v/>
      </c>
      <c r="G44" s="102" t="str">
        <f>IF(A44="","",References!$T$12)</f>
        <v/>
      </c>
      <c r="H44" s="100" t="e">
        <f>IF(OR(G44="",References!$N$2=0),"",F44/1000*References!$P$16)</f>
        <v>#N/A</v>
      </c>
      <c r="I44" s="94" t="b">
        <f>IF(Application!$L$20="Yes",INDEX(References!$C$13:$C$48,MATCH(Calculations!A44,References!$A$13:$A$48,0)),IF(Application!$L$20="No",INDEX(References!$B$13:$B$48,MATCH(Calculations!A44,References!$A$13:$A$48,0))))</f>
        <v>0</v>
      </c>
      <c r="J44" s="27"/>
      <c r="K44" s="146" t="str">
        <f>IF(D44&gt;0,D44*I44,"")</f>
        <v/>
      </c>
      <c r="L44" t="str">
        <f>K44</f>
        <v/>
      </c>
      <c r="N44" t="str">
        <f t="shared" si="6"/>
        <v/>
      </c>
      <c r="O44" t="str">
        <f>IF(ISNUMBER(G44),G44*References!$E$13,"")</f>
        <v/>
      </c>
    </row>
    <row r="45" spans="1:15" ht="15.5" x14ac:dyDescent="0.35">
      <c r="A45" s="2" t="str">
        <f>IF(Worksheet!I54="","",IF(Worksheet!O54="Premium",References!#REF!,References!$A$22))</f>
        <v/>
      </c>
      <c r="B45" s="2" t="str">
        <f>LEFT(A45,4)</f>
        <v/>
      </c>
      <c r="C45" s="96">
        <f>Worksheet!G54</f>
        <v>0</v>
      </c>
      <c r="D45" s="96">
        <f>Worksheet!I54</f>
        <v>0</v>
      </c>
      <c r="E45" s="96">
        <f>Worksheet!K54</f>
        <v>0</v>
      </c>
      <c r="F45" s="95" t="str">
        <f>IF(A45="","",G45*1000)</f>
        <v/>
      </c>
      <c r="G45" s="102" t="str">
        <f>IF(A45="","",References!$T$12)</f>
        <v/>
      </c>
      <c r="H45" s="100" t="e">
        <f>IF(OR(G45="",References!$N$2=0),"",F45/1000*References!$P$16)</f>
        <v>#N/A</v>
      </c>
      <c r="I45" s="94" t="b">
        <f>IF(Application!$L$20="Yes",INDEX(References!$C$13:$C$48,MATCH(Calculations!A45,References!$A$13:$A$48,0)),IF(Application!$L$20="No",INDEX(References!$B$13:$B$48,MATCH(Calculations!A45,References!$A$13:$A$48,0))))</f>
        <v>0</v>
      </c>
      <c r="J45" s="27"/>
      <c r="K45" s="146" t="str">
        <f>IF(D45&gt;0,D45*I45,"")</f>
        <v/>
      </c>
      <c r="L45" t="str">
        <f>K45</f>
        <v/>
      </c>
      <c r="N45" t="str">
        <f t="shared" si="6"/>
        <v/>
      </c>
      <c r="O45" t="str">
        <f>IF(ISNUMBER(G45),G45*References!$E$13,"")</f>
        <v/>
      </c>
    </row>
    <row r="46" spans="1:15" ht="5.15" customHeight="1" x14ac:dyDescent="0.4">
      <c r="A46" s="30"/>
      <c r="B46" s="30"/>
      <c r="C46" s="26"/>
      <c r="D46" s="26"/>
      <c r="E46" s="26"/>
      <c r="F46" s="26"/>
      <c r="G46" s="33"/>
      <c r="H46" s="33"/>
      <c r="I46" s="33"/>
      <c r="J46" s="33"/>
      <c r="N46" t="str">
        <f t="shared" si="1"/>
        <v/>
      </c>
      <c r="O46" t="str">
        <f>IF(ISNUMBER(G46),G46*References!$E$13,"")</f>
        <v/>
      </c>
    </row>
    <row r="47" spans="1:15" ht="5.15" customHeight="1" x14ac:dyDescent="0.35">
      <c r="A47" s="87"/>
      <c r="B47" s="87"/>
      <c r="C47" s="87"/>
      <c r="D47" s="87"/>
      <c r="E47" s="87"/>
      <c r="F47" s="87"/>
      <c r="G47" s="87"/>
      <c r="H47" s="87"/>
      <c r="I47" s="87"/>
      <c r="J47" s="87"/>
      <c r="N47" t="str">
        <f t="shared" si="1"/>
        <v/>
      </c>
      <c r="O47" t="str">
        <f>IF(ISNUMBER(G47),G47*References!$E$13,"")</f>
        <v/>
      </c>
    </row>
    <row r="48" spans="1:15" ht="5.15" customHeight="1" x14ac:dyDescent="0.35">
      <c r="A48" s="71"/>
      <c r="B48" s="71"/>
      <c r="C48" s="71"/>
      <c r="D48" s="71"/>
      <c r="E48" s="71"/>
      <c r="F48" s="71"/>
      <c r="G48" s="71"/>
      <c r="H48" s="71"/>
      <c r="I48" s="71"/>
      <c r="J48" s="71"/>
      <c r="N48" t="str">
        <f t="shared" si="1"/>
        <v/>
      </c>
      <c r="O48" t="str">
        <f>IF(ISNUMBER(G48),G48*References!$E$13,"")</f>
        <v/>
      </c>
    </row>
    <row r="49" spans="1:15" ht="43.5" x14ac:dyDescent="0.35">
      <c r="A49" s="91" t="s">
        <v>26</v>
      </c>
      <c r="B49" s="91"/>
      <c r="C49" s="91" t="s">
        <v>158</v>
      </c>
      <c r="D49" s="91" t="s">
        <v>74</v>
      </c>
      <c r="E49" s="91" t="s">
        <v>73</v>
      </c>
      <c r="F49" s="91" t="s">
        <v>159</v>
      </c>
      <c r="G49" s="91" t="s">
        <v>160</v>
      </c>
      <c r="H49" s="91" t="s">
        <v>161</v>
      </c>
      <c r="I49" s="91" t="s">
        <v>162</v>
      </c>
      <c r="J49" s="81"/>
      <c r="K49" s="91" t="s">
        <v>190</v>
      </c>
      <c r="N49" s="333" t="s">
        <v>701</v>
      </c>
      <c r="O49" s="333" t="s">
        <v>702</v>
      </c>
    </row>
    <row r="50" spans="1:15" ht="15.5" x14ac:dyDescent="0.35">
      <c r="A50" s="2" t="str">
        <f>IF(Worksheet!I59="","",IF(Worksheet!O59="Premium",References!$A$24,References!$A$23))</f>
        <v/>
      </c>
      <c r="B50" s="2" t="str">
        <f>LEFT(A50,4)</f>
        <v/>
      </c>
      <c r="C50" s="93">
        <f>Worksheet!G59</f>
        <v>0</v>
      </c>
      <c r="D50" s="93">
        <f>Worksheet!I59</f>
        <v>0</v>
      </c>
      <c r="E50" s="93">
        <f>Worksheet!K59</f>
        <v>0</v>
      </c>
      <c r="F50" s="95" t="str">
        <f>IF(A50="","",G50*1000)</f>
        <v/>
      </c>
      <c r="G50" s="102" t="str">
        <f>IF(A50="","",References!$T$13)</f>
        <v/>
      </c>
      <c r="H50" s="100" t="e">
        <f>IF(OR(G50="",References!$N$2=0),"",F50/1000*References!$P$16)</f>
        <v>#N/A</v>
      </c>
      <c r="I50" s="94" t="b">
        <f>IF(Application!$L$20="Yes",INDEX(References!$C$13:$C$48,MATCH(Calculations!A50,References!$A$13:$A$48,0)),IF(Application!$L$20="No",INDEX(References!$B$13:$B$48,MATCH(Calculations!A50,References!$A$13:$A$48,0))))</f>
        <v>0</v>
      </c>
      <c r="J50" s="27"/>
      <c r="K50" s="145" t="str">
        <f>IF(D50&gt;0,D50*I50,"")</f>
        <v/>
      </c>
      <c r="L50" t="str">
        <f>K50</f>
        <v/>
      </c>
      <c r="N50" t="str">
        <f>IF(ISNUMBER(H50),H50*D50,"")</f>
        <v/>
      </c>
      <c r="O50" t="str">
        <f>IF(ISNUMBER(G50),G50*References!$E$13,"")</f>
        <v/>
      </c>
    </row>
    <row r="51" spans="1:15" ht="15.5" x14ac:dyDescent="0.35">
      <c r="A51" s="2" t="str">
        <f>IF(Worksheet!I60="","",IF(Worksheet!O60="Premium",References!$A$24,References!$A$23))</f>
        <v/>
      </c>
      <c r="B51" s="2" t="str">
        <f>LEFT(A51,4)</f>
        <v/>
      </c>
      <c r="C51" s="96">
        <f>Worksheet!G60</f>
        <v>0</v>
      </c>
      <c r="D51" s="96">
        <f>Worksheet!I60</f>
        <v>0</v>
      </c>
      <c r="E51" s="96">
        <f>Worksheet!K60</f>
        <v>0</v>
      </c>
      <c r="F51" s="95" t="str">
        <f>IF(A51="","",G51*1000)</f>
        <v/>
      </c>
      <c r="G51" s="102" t="str">
        <f>IF(A51="","",References!$T$13)</f>
        <v/>
      </c>
      <c r="H51" s="100" t="e">
        <f>IF(OR(G51="",References!$N$2=0),"",F51/1000*References!$P$16)</f>
        <v>#N/A</v>
      </c>
      <c r="I51" s="94" t="b">
        <f>IF(Application!$L$20="Yes",INDEX(References!$C$13:$C$48,MATCH(Calculations!A51,References!$A$13:$A$48,0)),IF(Application!$L$20="No",INDEX(References!$B$13:$B$48,MATCH(Calculations!A51,References!$A$13:$A$48,0))))</f>
        <v>0</v>
      </c>
      <c r="J51" s="27"/>
      <c r="K51" s="146" t="str">
        <f>IF(D51&gt;0,D51*I51,"")</f>
        <v/>
      </c>
      <c r="L51" t="str">
        <f>K51</f>
        <v/>
      </c>
      <c r="N51" t="str">
        <f t="shared" ref="N51:N53" si="7">IF(ISNUMBER(H51),H51*D51,"")</f>
        <v/>
      </c>
      <c r="O51" t="str">
        <f>IF(ISNUMBER(G51),G51*References!$E$13,"")</f>
        <v/>
      </c>
    </row>
    <row r="52" spans="1:15" ht="15.5" x14ac:dyDescent="0.35">
      <c r="A52" s="2" t="str">
        <f>IF(Worksheet!I61="","",IF(Worksheet!O61="Premium",References!$A$24,References!$A$23))</f>
        <v/>
      </c>
      <c r="B52" s="2" t="str">
        <f>LEFT(A52,4)</f>
        <v/>
      </c>
      <c r="C52" s="96">
        <f>Worksheet!G61</f>
        <v>0</v>
      </c>
      <c r="D52" s="96">
        <f>Worksheet!I61</f>
        <v>0</v>
      </c>
      <c r="E52" s="96">
        <f>Worksheet!K61</f>
        <v>0</v>
      </c>
      <c r="F52" s="95" t="str">
        <f>IF(A52="","",G52*1000)</f>
        <v/>
      </c>
      <c r="G52" s="102" t="str">
        <f>IF(A52="","",References!$T$13)</f>
        <v/>
      </c>
      <c r="H52" s="100" t="e">
        <f>IF(OR(G52="",References!$N$2=0),"",F52/1000*References!$P$16)</f>
        <v>#N/A</v>
      </c>
      <c r="I52" s="94" t="b">
        <f>IF(Application!$L$20="Yes",INDEX(References!$C$13:$C$48,MATCH(Calculations!A52,References!$A$13:$A$48,0)),IF(Application!$L$20="No",INDEX(References!$B$13:$B$48,MATCH(Calculations!A52,References!$A$13:$A$48,0))))</f>
        <v>0</v>
      </c>
      <c r="J52" s="27"/>
      <c r="K52" s="146" t="str">
        <f>IF(D52&gt;0,D52*I52,"")</f>
        <v/>
      </c>
      <c r="L52" t="str">
        <f>K52</f>
        <v/>
      </c>
      <c r="N52" t="str">
        <f t="shared" si="7"/>
        <v/>
      </c>
      <c r="O52" t="str">
        <f>IF(ISNUMBER(G52),G52*References!$E$13,"")</f>
        <v/>
      </c>
    </row>
    <row r="53" spans="1:15" ht="15.5" x14ac:dyDescent="0.35">
      <c r="A53" s="2" t="str">
        <f>IF(Worksheet!I62="","",IF(Worksheet!O62="Premium",References!$A$24,References!$A$23))</f>
        <v/>
      </c>
      <c r="B53" s="2" t="str">
        <f>LEFT(A53,4)</f>
        <v/>
      </c>
      <c r="C53" s="96">
        <f>Worksheet!G62</f>
        <v>0</v>
      </c>
      <c r="D53" s="96">
        <f>Worksheet!I62</f>
        <v>0</v>
      </c>
      <c r="E53" s="96">
        <f>Worksheet!K62</f>
        <v>0</v>
      </c>
      <c r="F53" s="95" t="str">
        <f>IF(A53="","",G53*1000)</f>
        <v/>
      </c>
      <c r="G53" s="102" t="str">
        <f>IF(A53="","",References!$T$13)</f>
        <v/>
      </c>
      <c r="H53" s="100" t="e">
        <f>IF(OR(G53="",References!$N$2=0),"",F53/1000*References!$P$16)</f>
        <v>#N/A</v>
      </c>
      <c r="I53" s="94" t="b">
        <f>IF(Application!$L$20="Yes",INDEX(References!$C$13:$C$48,MATCH(Calculations!A53,References!$A$13:$A$48,0)),IF(Application!$L$20="No",INDEX(References!$B$13:$B$48,MATCH(Calculations!A53,References!$A$13:$A$48,0))))</f>
        <v>0</v>
      </c>
      <c r="J53" s="27"/>
      <c r="K53" s="146" t="str">
        <f>IF(D53&gt;0,D53*I53,"")</f>
        <v/>
      </c>
      <c r="L53" t="str">
        <f>K53</f>
        <v/>
      </c>
      <c r="N53" t="str">
        <f t="shared" si="7"/>
        <v/>
      </c>
      <c r="O53" t="str">
        <f>IF(ISNUMBER(G53),G53*References!$E$13,"")</f>
        <v/>
      </c>
    </row>
    <row r="54" spans="1:15" ht="5.15" customHeight="1" x14ac:dyDescent="0.4">
      <c r="A54" s="30"/>
      <c r="B54" s="30"/>
      <c r="C54" s="24"/>
      <c r="D54" s="24"/>
      <c r="E54" s="24"/>
      <c r="F54" s="24"/>
      <c r="G54" s="33"/>
      <c r="H54" s="33"/>
      <c r="I54" s="99"/>
      <c r="J54" s="27"/>
      <c r="N54" t="str">
        <f t="shared" si="1"/>
        <v/>
      </c>
      <c r="O54" t="str">
        <f>IF(ISNUMBER(G54),G54*References!$E$13,"")</f>
        <v/>
      </c>
    </row>
    <row r="55" spans="1:15" ht="5.15" customHeight="1" x14ac:dyDescent="0.35">
      <c r="A55" s="87"/>
      <c r="B55" s="87"/>
      <c r="C55" s="87"/>
      <c r="D55" s="87"/>
      <c r="E55" s="87"/>
      <c r="F55" s="87"/>
      <c r="G55" s="87"/>
      <c r="H55" s="87"/>
      <c r="I55" s="87"/>
      <c r="J55" s="87"/>
      <c r="N55" t="str">
        <f t="shared" si="1"/>
        <v/>
      </c>
      <c r="O55" t="str">
        <f>IF(ISNUMBER(G55),G55*References!$E$13,"")</f>
        <v/>
      </c>
    </row>
    <row r="56" spans="1:15" ht="5.15" customHeight="1" x14ac:dyDescent="0.35">
      <c r="A56" s="71"/>
      <c r="B56" s="71"/>
      <c r="C56" s="71"/>
      <c r="D56" s="71"/>
      <c r="E56" s="71"/>
      <c r="F56" s="71"/>
      <c r="G56" s="71"/>
      <c r="H56" s="71"/>
      <c r="I56" s="71"/>
      <c r="J56" s="71"/>
      <c r="N56" t="str">
        <f t="shared" si="1"/>
        <v/>
      </c>
      <c r="O56" t="str">
        <f>IF(ISNUMBER(G56),G56*References!$E$13,"")</f>
        <v/>
      </c>
    </row>
    <row r="57" spans="1:15" ht="43.5" x14ac:dyDescent="0.35">
      <c r="A57" s="91" t="s">
        <v>26</v>
      </c>
      <c r="B57" s="91"/>
      <c r="C57" s="91" t="s">
        <v>158</v>
      </c>
      <c r="D57" s="91" t="s">
        <v>74</v>
      </c>
      <c r="E57" s="91" t="s">
        <v>73</v>
      </c>
      <c r="F57" s="91" t="s">
        <v>159</v>
      </c>
      <c r="G57" s="91" t="s">
        <v>160</v>
      </c>
      <c r="H57" s="91" t="s">
        <v>161</v>
      </c>
      <c r="I57" s="91" t="s">
        <v>162</v>
      </c>
      <c r="J57" s="81"/>
      <c r="K57" s="91" t="s">
        <v>190</v>
      </c>
      <c r="N57" s="333" t="s">
        <v>701</v>
      </c>
      <c r="O57" s="333" t="s">
        <v>702</v>
      </c>
    </row>
    <row r="58" spans="1:15" ht="15.5" x14ac:dyDescent="0.35">
      <c r="A58" s="2" t="str">
        <f>IF(Worksheet!I67="","",IF(Worksheet!O67="Premium",References!$A$26,References!$A$25))</f>
        <v/>
      </c>
      <c r="B58" s="2" t="str">
        <f>LEFT(A58,4)</f>
        <v/>
      </c>
      <c r="C58" s="93">
        <f>Worksheet!G67</f>
        <v>0</v>
      </c>
      <c r="D58" s="93">
        <f>Worksheet!I67</f>
        <v>0</v>
      </c>
      <c r="E58" s="93">
        <f>Worksheet!K67</f>
        <v>0</v>
      </c>
      <c r="F58" s="95" t="str">
        <f>IF(A58="","",G58*1000)</f>
        <v/>
      </c>
      <c r="G58" s="102" t="str">
        <f>IF(A58="","",References!$T$15)</f>
        <v/>
      </c>
      <c r="H58" s="100" t="e">
        <f>IF(OR(G58="",References!$N$2=0),"",F58/1000*References!$P$16)</f>
        <v>#N/A</v>
      </c>
      <c r="I58" s="94" t="b">
        <f>IF(Application!$L$20="Yes",INDEX(References!$C$13:$C$48,MATCH(Calculations!A58,References!$A$13:$A$48,0)),IF(Application!$L$20="No",INDEX(References!$B$13:$B$48,MATCH(Calculations!A58,References!$A$13:$A$48,0))))</f>
        <v>0</v>
      </c>
      <c r="J58" s="27"/>
      <c r="K58" s="145" t="str">
        <f>IF(D58&gt;0,D58*I58,"")</f>
        <v/>
      </c>
      <c r="L58" t="str">
        <f>K58</f>
        <v/>
      </c>
      <c r="N58" t="str">
        <f>IF(ISNUMBER(H58),H58*D58,"")</f>
        <v/>
      </c>
      <c r="O58" t="str">
        <f>IF(ISNUMBER(G58),G58*References!$E$13,"")</f>
        <v/>
      </c>
    </row>
    <row r="59" spans="1:15" ht="15.5" x14ac:dyDescent="0.35">
      <c r="A59" s="2" t="str">
        <f>IF(Worksheet!I68="","",IF(Worksheet!O68="Premium",References!$A$26,References!$A$25))</f>
        <v/>
      </c>
      <c r="B59" s="2" t="str">
        <f>LEFT(A59,4)</f>
        <v/>
      </c>
      <c r="C59" s="96">
        <f>Worksheet!G68</f>
        <v>0</v>
      </c>
      <c r="D59" s="96">
        <f>Worksheet!I68</f>
        <v>0</v>
      </c>
      <c r="E59" s="96">
        <f>Worksheet!K68</f>
        <v>0</v>
      </c>
      <c r="F59" s="95" t="str">
        <f>IF(A59="","",G59*1000)</f>
        <v/>
      </c>
      <c r="G59" s="102" t="str">
        <f>IF(A59="","",References!$T$15)</f>
        <v/>
      </c>
      <c r="H59" s="100" t="e">
        <f>IF(OR(G59="",References!$N$2=0),"",F59/1000*References!$P$16)</f>
        <v>#N/A</v>
      </c>
      <c r="I59" s="94" t="b">
        <f>IF(Application!$L$20="Yes",INDEX(References!$C$13:$C$48,MATCH(Calculations!A59,References!$A$13:$A$48,0)),IF(Application!$L$20="No",INDEX(References!$B$13:$B$48,MATCH(Calculations!A59,References!$A$13:$A$48,0))))</f>
        <v>0</v>
      </c>
      <c r="J59" s="27"/>
      <c r="K59" s="146" t="str">
        <f>IF(D59&gt;0,D59*I59,"")</f>
        <v/>
      </c>
      <c r="L59" t="str">
        <f>K59</f>
        <v/>
      </c>
      <c r="N59" t="str">
        <f t="shared" ref="N59:N60" si="8">IF(ISNUMBER(H59),H59*D59,"")</f>
        <v/>
      </c>
      <c r="O59" t="str">
        <f>IF(ISNUMBER(G59),G59*References!$E$13,"")</f>
        <v/>
      </c>
    </row>
    <row r="60" spans="1:15" ht="15.5" x14ac:dyDescent="0.35">
      <c r="A60" s="2" t="str">
        <f>IF(Worksheet!I69="","",IF(Worksheet!O69="Premium",References!$A$26,References!$A$25))</f>
        <v/>
      </c>
      <c r="B60" s="2" t="str">
        <f>LEFT(A60,4)</f>
        <v/>
      </c>
      <c r="C60" s="96">
        <f>Worksheet!G69</f>
        <v>0</v>
      </c>
      <c r="D60" s="96">
        <f>Worksheet!I69</f>
        <v>0</v>
      </c>
      <c r="E60" s="96">
        <f>Worksheet!K69</f>
        <v>0</v>
      </c>
      <c r="F60" s="95" t="str">
        <f>IF(A60="","",G60*1000)</f>
        <v/>
      </c>
      <c r="G60" s="102" t="str">
        <f>IF(A60="","",References!$T$15)</f>
        <v/>
      </c>
      <c r="H60" s="100" t="e">
        <f>IF(OR(G60="",References!$N$2=0),"",F60/1000*References!$P$16)</f>
        <v>#N/A</v>
      </c>
      <c r="I60" s="94" t="b">
        <f>IF(Application!$L$20="Yes",INDEX(References!$C$13:$C$48,MATCH(Calculations!A60,References!$A$13:$A$48,0)),IF(Application!$L$20="No",INDEX(References!$B$13:$B$48,MATCH(Calculations!A60,References!$A$13:$A$48,0))))</f>
        <v>0</v>
      </c>
      <c r="J60" s="27"/>
      <c r="K60" s="146" t="str">
        <f>IF(D60&gt;0,D60*I60,"")</f>
        <v/>
      </c>
      <c r="L60" t="str">
        <f>K60</f>
        <v/>
      </c>
      <c r="N60" t="str">
        <f t="shared" si="8"/>
        <v/>
      </c>
      <c r="O60" t="str">
        <f>IF(ISNUMBER(G60),G60*References!$E$13,"")</f>
        <v/>
      </c>
    </row>
    <row r="61" spans="1:15" ht="15.5" x14ac:dyDescent="0.35">
      <c r="A61" s="2" t="str">
        <f>IF(Worksheet!I70="","",IF(Worksheet!O70="Premium",References!$A$26,References!$A$25))</f>
        <v/>
      </c>
      <c r="B61" s="2" t="str">
        <f>LEFT(A61,4)</f>
        <v/>
      </c>
      <c r="C61" s="96">
        <f>Worksheet!G70</f>
        <v>0</v>
      </c>
      <c r="D61" s="96">
        <f>Worksheet!I70</f>
        <v>0</v>
      </c>
      <c r="E61" s="96">
        <f>Worksheet!K70</f>
        <v>0</v>
      </c>
      <c r="F61" s="95" t="str">
        <f>IF(A61="","",G61*1000)</f>
        <v/>
      </c>
      <c r="G61" s="102" t="str">
        <f>IF(A61="","",References!$T$15)</f>
        <v/>
      </c>
      <c r="H61" s="100" t="e">
        <f>IF(OR(G61="",References!$N$2=0),"",F61/1000*References!$P$16)</f>
        <v>#N/A</v>
      </c>
      <c r="I61" s="94" t="b">
        <f>IF(Application!$L$20="Yes",INDEX(References!$C$13:$C$48,MATCH(Calculations!A61,References!$A$13:$A$48,0)),IF(Application!$L$20="No",INDEX(References!$B$13:$B$48,MATCH(Calculations!A61,References!$A$13:$A$48,0))))</f>
        <v>0</v>
      </c>
      <c r="J61" s="27"/>
      <c r="K61" s="146" t="str">
        <f>IF(D61&gt;0,D61*I61,"")</f>
        <v/>
      </c>
      <c r="L61" t="str">
        <f>K61</f>
        <v/>
      </c>
      <c r="N61" t="str">
        <f>IF(ISNUMBER(H61),H61*D61,"")</f>
        <v/>
      </c>
      <c r="O61" t="str">
        <f>IF(ISNUMBER(G61),G61*References!$E$13,"")</f>
        <v/>
      </c>
    </row>
    <row r="62" spans="1:15" ht="5.15" customHeight="1" x14ac:dyDescent="0.4">
      <c r="A62" s="25"/>
      <c r="B62" s="25"/>
      <c r="C62" s="26"/>
      <c r="D62" s="26"/>
      <c r="E62" s="27"/>
      <c r="F62" s="27"/>
      <c r="G62" s="27"/>
      <c r="H62" s="27"/>
      <c r="I62" s="27"/>
      <c r="J62" s="33"/>
      <c r="N62" t="str">
        <f t="shared" si="1"/>
        <v/>
      </c>
      <c r="O62" t="str">
        <f>IF(ISNUMBER(G62),G62*References!$E$13,"")</f>
        <v/>
      </c>
    </row>
    <row r="63" spans="1:15" ht="5.15" customHeight="1" x14ac:dyDescent="0.35">
      <c r="A63" s="87"/>
      <c r="B63" s="87"/>
      <c r="C63" s="87"/>
      <c r="D63" s="87"/>
      <c r="E63" s="87"/>
      <c r="F63" s="87"/>
      <c r="G63" s="87"/>
      <c r="H63" s="87"/>
      <c r="I63" s="87"/>
      <c r="J63" s="87"/>
      <c r="N63" t="str">
        <f t="shared" si="1"/>
        <v/>
      </c>
      <c r="O63" t="str">
        <f>IF(ISNUMBER(G63),G63*References!$E$13,"")</f>
        <v/>
      </c>
    </row>
    <row r="64" spans="1:15" ht="5.15" customHeight="1" x14ac:dyDescent="0.35">
      <c r="A64" s="71"/>
      <c r="B64" s="71"/>
      <c r="C64" s="71"/>
      <c r="D64" s="71"/>
      <c r="E64" s="71"/>
      <c r="F64" s="71"/>
      <c r="G64" s="71"/>
      <c r="H64" s="71"/>
      <c r="I64" s="71"/>
      <c r="J64" s="71"/>
      <c r="N64" t="str">
        <f t="shared" si="1"/>
        <v/>
      </c>
      <c r="O64" t="str">
        <f>IF(ISNUMBER(G64),G64*References!$E$13,"")</f>
        <v/>
      </c>
    </row>
    <row r="65" spans="1:15" ht="43.5" x14ac:dyDescent="0.35">
      <c r="A65" s="91" t="s">
        <v>26</v>
      </c>
      <c r="B65" s="91"/>
      <c r="C65" s="91" t="s">
        <v>158</v>
      </c>
      <c r="D65" s="91" t="s">
        <v>74</v>
      </c>
      <c r="E65" s="91" t="s">
        <v>73</v>
      </c>
      <c r="F65" s="91" t="s">
        <v>159</v>
      </c>
      <c r="G65" s="91" t="s">
        <v>160</v>
      </c>
      <c r="H65" s="91" t="s">
        <v>161</v>
      </c>
      <c r="I65" s="91" t="s">
        <v>162</v>
      </c>
      <c r="J65" s="81"/>
      <c r="K65" s="91" t="s">
        <v>190</v>
      </c>
      <c r="N65" s="333" t="s">
        <v>701</v>
      </c>
      <c r="O65" s="333" t="s">
        <v>702</v>
      </c>
    </row>
    <row r="66" spans="1:15" ht="15.5" x14ac:dyDescent="0.35">
      <c r="A66" s="2" t="str">
        <f>IF(Worksheet!I75="","",IF(Worksheet!O75="Premium",References!$A$28,References!$A$27))</f>
        <v/>
      </c>
      <c r="B66" s="2" t="str">
        <f>LEFT(A66,4)</f>
        <v/>
      </c>
      <c r="C66" s="93">
        <f>Worksheet!G75</f>
        <v>0</v>
      </c>
      <c r="D66" s="93">
        <f>Worksheet!I75</f>
        <v>0</v>
      </c>
      <c r="E66" s="93">
        <f>Worksheet!K75</f>
        <v>0</v>
      </c>
      <c r="F66" s="95" t="str">
        <f>IF(A66="","",G66*1000)</f>
        <v/>
      </c>
      <c r="G66" s="102" t="str">
        <f>IF(A66="","",References!$T$17)</f>
        <v/>
      </c>
      <c r="H66" s="100" t="e">
        <f>IF(OR(G66="",References!$N$2=0),"",F66/1000*References!$P$16)</f>
        <v>#N/A</v>
      </c>
      <c r="I66" s="94" t="b">
        <f>IF(Application!$L$20="Yes",INDEX(References!$C$13:$C$48,MATCH(Calculations!A66,References!$A$13:$A$48,0)),IF(Application!$L$20="No",INDEX(References!$B$13:$B$48,MATCH(Calculations!A66,References!$A$13:$A$48,0))))</f>
        <v>0</v>
      </c>
      <c r="J66" s="27"/>
      <c r="K66" s="145" t="str">
        <f>IF(D66&gt;0,D66*I66,"")</f>
        <v/>
      </c>
      <c r="L66" t="str">
        <f>K66</f>
        <v/>
      </c>
      <c r="N66" t="str">
        <f>IF(ISNUMBER(H66),H66*D66,"")</f>
        <v/>
      </c>
      <c r="O66" t="str">
        <f>IF(ISNUMBER(G66),G66*References!$E$13,"")</f>
        <v/>
      </c>
    </row>
    <row r="67" spans="1:15" ht="15.5" x14ac:dyDescent="0.35">
      <c r="A67" s="2" t="str">
        <f>IF(Worksheet!I76="","",IF(Worksheet!O76="Premium",References!$A$28,References!$A$27))</f>
        <v/>
      </c>
      <c r="B67" s="2" t="str">
        <f>LEFT(A67,4)</f>
        <v/>
      </c>
      <c r="C67" s="96">
        <f>Worksheet!G76</f>
        <v>0</v>
      </c>
      <c r="D67" s="96">
        <f>Worksheet!I76</f>
        <v>0</v>
      </c>
      <c r="E67" s="96">
        <f>Worksheet!K76</f>
        <v>0</v>
      </c>
      <c r="F67" s="95" t="str">
        <f>IF(A67="","",G67*1000)</f>
        <v/>
      </c>
      <c r="G67" s="102" t="str">
        <f>IF(A67="","",References!$T$17)</f>
        <v/>
      </c>
      <c r="H67" s="100" t="e">
        <f>IF(OR(G67="",References!$N$2=0),"",F67/1000*References!$P$16)</f>
        <v>#N/A</v>
      </c>
      <c r="I67" s="94" t="b">
        <f>IF(Application!$L$20="Yes",INDEX(References!$C$13:$C$48,MATCH(Calculations!A67,References!$A$13:$A$48,0)),IF(Application!$L$20="No",INDEX(References!$B$13:$B$48,MATCH(Calculations!A67,References!$A$13:$A$48,0))))</f>
        <v>0</v>
      </c>
      <c r="J67" s="27"/>
      <c r="K67" s="146" t="str">
        <f>IF(D67&gt;0,D67*I67,"")</f>
        <v/>
      </c>
      <c r="L67" t="str">
        <f>K67</f>
        <v/>
      </c>
      <c r="N67" t="str">
        <f t="shared" ref="N67:N69" si="9">IF(ISNUMBER(H67),H67*D67,"")</f>
        <v/>
      </c>
      <c r="O67" t="str">
        <f>IF(ISNUMBER(G67),G67*References!$E$13,"")</f>
        <v/>
      </c>
    </row>
    <row r="68" spans="1:15" ht="15.5" x14ac:dyDescent="0.35">
      <c r="A68" s="2" t="str">
        <f>IF(Worksheet!I77="","",IF(Worksheet!O77="Premium",References!$A$28,References!$A$27))</f>
        <v/>
      </c>
      <c r="B68" s="2" t="str">
        <f>LEFT(A68,4)</f>
        <v/>
      </c>
      <c r="C68" s="96">
        <f>Worksheet!G77</f>
        <v>0</v>
      </c>
      <c r="D68" s="96">
        <f>Worksheet!I77</f>
        <v>0</v>
      </c>
      <c r="E68" s="96">
        <f>Worksheet!K77</f>
        <v>0</v>
      </c>
      <c r="F68" s="95" t="str">
        <f>IF(A68="","",G68*1000)</f>
        <v/>
      </c>
      <c r="G68" s="102" t="str">
        <f>IF(A68="","",References!$T$17)</f>
        <v/>
      </c>
      <c r="H68" s="100" t="e">
        <f>IF(OR(G68="",References!$N$2=0),"",F68/1000*References!$P$16)</f>
        <v>#N/A</v>
      </c>
      <c r="I68" s="94" t="b">
        <f>IF(Application!$L$20="Yes",INDEX(References!$C$13:$C$48,MATCH(Calculations!A68,References!$A$13:$A$48,0)),IF(Application!$L$20="No",INDEX(References!$B$13:$B$48,MATCH(Calculations!A68,References!$A$13:$A$48,0))))</f>
        <v>0</v>
      </c>
      <c r="J68" s="27"/>
      <c r="K68" s="146" t="str">
        <f>IF(D68&gt;0,D68*I68,"")</f>
        <v/>
      </c>
      <c r="L68" t="str">
        <f>K68</f>
        <v/>
      </c>
      <c r="N68" t="str">
        <f t="shared" si="9"/>
        <v/>
      </c>
      <c r="O68" t="str">
        <f>IF(ISNUMBER(G68),G68*References!$E$13,"")</f>
        <v/>
      </c>
    </row>
    <row r="69" spans="1:15" ht="15.5" x14ac:dyDescent="0.35">
      <c r="A69" s="2" t="str">
        <f>IF(Worksheet!I78="","",IF(Worksheet!O78="Premium",References!$A$28,References!$A$27))</f>
        <v/>
      </c>
      <c r="B69" s="2" t="str">
        <f>LEFT(A69,4)</f>
        <v/>
      </c>
      <c r="C69" s="96">
        <f>Worksheet!G78</f>
        <v>0</v>
      </c>
      <c r="D69" s="96">
        <f>Worksheet!I78</f>
        <v>0</v>
      </c>
      <c r="E69" s="96">
        <f>Worksheet!K78</f>
        <v>0</v>
      </c>
      <c r="F69" s="95" t="str">
        <f>IF(A69="","",G69*1000)</f>
        <v/>
      </c>
      <c r="G69" s="102" t="str">
        <f>IF(A69="","",References!$T$17)</f>
        <v/>
      </c>
      <c r="H69" s="100" t="e">
        <f>IF(OR(G69="",References!$N$2=0),"",F69/1000*References!$P$16)</f>
        <v>#N/A</v>
      </c>
      <c r="I69" s="94" t="b">
        <f>IF(Application!$L$20="Yes",INDEX(References!$C$13:$C$48,MATCH(Calculations!A69,References!$A$13:$A$48,0)),IF(Application!$L$20="No",INDEX(References!$B$13:$B$48,MATCH(Calculations!A69,References!$A$13:$A$48,0))))</f>
        <v>0</v>
      </c>
      <c r="J69" s="27"/>
      <c r="K69" s="146" t="str">
        <f>IF(D69&gt;0,D69*I69,"")</f>
        <v/>
      </c>
      <c r="L69" t="str">
        <f>K69</f>
        <v/>
      </c>
      <c r="N69" t="str">
        <f t="shared" si="9"/>
        <v/>
      </c>
      <c r="O69" t="str">
        <f>IF(ISNUMBER(G69),G69*References!$E$13,"")</f>
        <v/>
      </c>
    </row>
    <row r="70" spans="1:15" ht="5.15" customHeight="1" x14ac:dyDescent="0.4">
      <c r="A70" s="25"/>
      <c r="B70" s="25"/>
      <c r="C70" s="26"/>
      <c r="D70" s="26"/>
      <c r="E70" s="27"/>
      <c r="F70" s="27"/>
      <c r="G70" s="27"/>
      <c r="H70" s="27"/>
      <c r="I70" s="27"/>
      <c r="J70" s="33"/>
      <c r="N70" t="str">
        <f t="shared" ref="N70:N128" si="10">IF(ISNUMBER(H70),H70,"")</f>
        <v/>
      </c>
      <c r="O70" t="str">
        <f>IF(ISNUMBER(G70),G70*References!$E$13,"")</f>
        <v/>
      </c>
    </row>
    <row r="71" spans="1:15" ht="5.15" customHeight="1" x14ac:dyDescent="0.35">
      <c r="A71" s="87"/>
      <c r="B71" s="87"/>
      <c r="C71" s="87"/>
      <c r="D71" s="87"/>
      <c r="E71" s="87"/>
      <c r="F71" s="87"/>
      <c r="G71" s="87"/>
      <c r="H71" s="87"/>
      <c r="I71" s="87"/>
      <c r="J71" s="87"/>
      <c r="N71" t="str">
        <f t="shared" si="10"/>
        <v/>
      </c>
      <c r="O71" t="str">
        <f>IF(ISNUMBER(G71),G71*References!$E$13,"")</f>
        <v/>
      </c>
    </row>
    <row r="72" spans="1:15" ht="5.15" customHeight="1" x14ac:dyDescent="0.35">
      <c r="A72" s="71"/>
      <c r="B72" s="71"/>
      <c r="C72" s="71"/>
      <c r="D72" s="71"/>
      <c r="E72" s="71"/>
      <c r="F72" s="71"/>
      <c r="G72" s="71"/>
      <c r="H72" s="71"/>
      <c r="I72" s="71"/>
      <c r="J72" s="71"/>
      <c r="N72" t="str">
        <f t="shared" si="10"/>
        <v/>
      </c>
      <c r="O72" t="str">
        <f>IF(ISNUMBER(G72),G72*References!$E$13,"")</f>
        <v/>
      </c>
    </row>
    <row r="73" spans="1:15" ht="43.5" x14ac:dyDescent="0.35">
      <c r="A73" s="91" t="s">
        <v>26</v>
      </c>
      <c r="B73" s="91"/>
      <c r="C73" s="91" t="s">
        <v>158</v>
      </c>
      <c r="D73" s="91" t="s">
        <v>74</v>
      </c>
      <c r="E73" s="91" t="s">
        <v>73</v>
      </c>
      <c r="F73" s="91" t="s">
        <v>159</v>
      </c>
      <c r="G73" s="91" t="s">
        <v>160</v>
      </c>
      <c r="H73" s="91" t="s">
        <v>161</v>
      </c>
      <c r="I73" s="91" t="s">
        <v>162</v>
      </c>
      <c r="J73" s="81"/>
      <c r="K73" s="91" t="s">
        <v>190</v>
      </c>
      <c r="N73" s="333" t="s">
        <v>701</v>
      </c>
      <c r="O73" s="333" t="s">
        <v>702</v>
      </c>
    </row>
    <row r="74" spans="1:15" ht="15.5" x14ac:dyDescent="0.35">
      <c r="A74" s="2" t="str">
        <f>IF(Worksheet!I83="","",IF(Worksheet!O83="Premium",References!$A$30,References!$A$29))</f>
        <v/>
      </c>
      <c r="B74" s="2" t="str">
        <f>LEFT(A74,4)</f>
        <v/>
      </c>
      <c r="C74" s="93">
        <f>Worksheet!G83</f>
        <v>0</v>
      </c>
      <c r="D74" s="93">
        <f>Worksheet!I83</f>
        <v>0</v>
      </c>
      <c r="E74" s="93">
        <f>Worksheet!K83</f>
        <v>0</v>
      </c>
      <c r="F74" s="95" t="str">
        <f>IF(A74="","",G74*1000)</f>
        <v/>
      </c>
      <c r="G74" s="102" t="str">
        <f>IF(A74="","",References!$T$19)</f>
        <v/>
      </c>
      <c r="H74" s="100" t="e">
        <f>IF(OR(G74="",References!$N$2=0),"",F74/1000*References!$P$16)</f>
        <v>#N/A</v>
      </c>
      <c r="I74" s="94" t="b">
        <f>IF(Application!$L$20="Yes",INDEX(References!$C$13:$C$48,MATCH(Calculations!A74,References!$A$13:$A$48,0)),IF(Application!$L$20="No",INDEX(References!$B$13:$B$48,MATCH(Calculations!A74,References!$A$13:$A$48,0))))</f>
        <v>0</v>
      </c>
      <c r="J74" s="27"/>
      <c r="K74" s="145" t="str">
        <f>IF(D74&gt;0,D74*I74,"")</f>
        <v/>
      </c>
      <c r="L74" t="str">
        <f>K74</f>
        <v/>
      </c>
      <c r="N74" t="str">
        <f>IF(ISNUMBER(H74),H74*D74,"")</f>
        <v/>
      </c>
      <c r="O74" t="str">
        <f>IF(ISNUMBER(G74),G74*References!$E$13,"")</f>
        <v/>
      </c>
    </row>
    <row r="75" spans="1:15" ht="15.5" x14ac:dyDescent="0.35">
      <c r="A75" s="2" t="str">
        <f>IF(Worksheet!I84="","",IF(Worksheet!O84="Premium",References!$A$30,References!$A$29))</f>
        <v/>
      </c>
      <c r="B75" s="2" t="str">
        <f>LEFT(A75,4)</f>
        <v/>
      </c>
      <c r="C75" s="96">
        <f>Worksheet!G84</f>
        <v>0</v>
      </c>
      <c r="D75" s="96">
        <f>Worksheet!I84</f>
        <v>0</v>
      </c>
      <c r="E75" s="96">
        <f>Worksheet!K84</f>
        <v>0</v>
      </c>
      <c r="F75" s="95" t="str">
        <f>IF(A75="","",G75*1000)</f>
        <v/>
      </c>
      <c r="G75" s="102" t="str">
        <f>IF(A75="","",References!$T$19)</f>
        <v/>
      </c>
      <c r="H75" s="100" t="e">
        <f>IF(OR(G75="",References!$N$2=0),"",F75/1000*References!$P$16)</f>
        <v>#N/A</v>
      </c>
      <c r="I75" s="94" t="b">
        <f>IF(Application!$L$20="Yes",INDEX(References!$C$13:$C$48,MATCH(Calculations!A75,References!$A$13:$A$48,0)),IF(Application!$L$20="No",INDEX(References!$B$13:$B$48,MATCH(Calculations!A75,References!$A$13:$A$48,0))))</f>
        <v>0</v>
      </c>
      <c r="J75" s="27"/>
      <c r="K75" s="146" t="str">
        <f>IF(D75&gt;0,D75*I75,"")</f>
        <v/>
      </c>
      <c r="L75" t="str">
        <f>K75</f>
        <v/>
      </c>
      <c r="N75" t="str">
        <f t="shared" ref="N75:N77" si="11">IF(ISNUMBER(H75),H75*D75,"")</f>
        <v/>
      </c>
      <c r="O75" t="str">
        <f>IF(ISNUMBER(G75),G75*References!$E$13,"")</f>
        <v/>
      </c>
    </row>
    <row r="76" spans="1:15" ht="15.5" x14ac:dyDescent="0.35">
      <c r="A76" s="2" t="str">
        <f>IF(Worksheet!I85="","",IF(Worksheet!O85="Premium",References!$A$30,References!$A$29))</f>
        <v/>
      </c>
      <c r="B76" s="2" t="str">
        <f>LEFT(A76,4)</f>
        <v/>
      </c>
      <c r="C76" s="96">
        <f>Worksheet!G85</f>
        <v>0</v>
      </c>
      <c r="D76" s="96">
        <f>Worksheet!I85</f>
        <v>0</v>
      </c>
      <c r="E76" s="96">
        <f>Worksheet!K85</f>
        <v>0</v>
      </c>
      <c r="F76" s="95" t="str">
        <f>IF(A76="","",G76*1000)</f>
        <v/>
      </c>
      <c r="G76" s="102" t="str">
        <f>IF(A76="","",References!$T$19)</f>
        <v/>
      </c>
      <c r="H76" s="100" t="e">
        <f>IF(OR(G76="",References!$N$2=0),"",F76/1000*References!$P$16)</f>
        <v>#N/A</v>
      </c>
      <c r="I76" s="94" t="b">
        <f>IF(Application!$L$20="Yes",INDEX(References!$C$13:$C$48,MATCH(Calculations!A76,References!$A$13:$A$48,0)),IF(Application!$L$20="No",INDEX(References!$B$13:$B$48,MATCH(Calculations!A76,References!$A$13:$A$48,0))))</f>
        <v>0</v>
      </c>
      <c r="J76" s="27"/>
      <c r="K76" s="146" t="str">
        <f>IF(D76&gt;0,D76*I76,"")</f>
        <v/>
      </c>
      <c r="L76" t="str">
        <f>K76</f>
        <v/>
      </c>
      <c r="N76" t="str">
        <f t="shared" si="11"/>
        <v/>
      </c>
      <c r="O76" t="str">
        <f>IF(ISNUMBER(G76),G76*References!$E$13,"")</f>
        <v/>
      </c>
    </row>
    <row r="77" spans="1:15" ht="15.5" x14ac:dyDescent="0.35">
      <c r="A77" s="2" t="str">
        <f>IF(Worksheet!I86="","",IF(Worksheet!O86="Premium",References!$A$30,References!$A$29))</f>
        <v/>
      </c>
      <c r="B77" s="2" t="str">
        <f>LEFT(A77,4)</f>
        <v/>
      </c>
      <c r="C77" s="96">
        <f>Worksheet!G86</f>
        <v>0</v>
      </c>
      <c r="D77" s="96">
        <f>Worksheet!I86</f>
        <v>0</v>
      </c>
      <c r="E77" s="96">
        <f>Worksheet!K86</f>
        <v>0</v>
      </c>
      <c r="F77" s="95" t="str">
        <f>IF(A77="","",G77*1000)</f>
        <v/>
      </c>
      <c r="G77" s="102" t="str">
        <f>IF(A77="","",References!$T$19)</f>
        <v/>
      </c>
      <c r="H77" s="100" t="e">
        <f>IF(OR(G77="",References!$N$2=0),"",F77/1000*References!$P$16)</f>
        <v>#N/A</v>
      </c>
      <c r="I77" s="94" t="b">
        <f>IF(Application!$L$20="Yes",INDEX(References!$C$13:$C$48,MATCH(Calculations!A77,References!$A$13:$A$48,0)),IF(Application!$L$20="No",INDEX(References!$B$13:$B$48,MATCH(Calculations!A77,References!$A$13:$A$48,0))))</f>
        <v>0</v>
      </c>
      <c r="J77" s="27"/>
      <c r="K77" s="146" t="str">
        <f>IF(D77&gt;0,D77*I77,"")</f>
        <v/>
      </c>
      <c r="L77" t="str">
        <f>K77</f>
        <v/>
      </c>
      <c r="N77" t="str">
        <f t="shared" si="11"/>
        <v/>
      </c>
      <c r="O77" t="str">
        <f>IF(ISNUMBER(G77),G77*References!$E$13,"")</f>
        <v/>
      </c>
    </row>
    <row r="78" spans="1:15" ht="5.15" customHeight="1" x14ac:dyDescent="0.35">
      <c r="A78"/>
      <c r="B78"/>
      <c r="C78"/>
      <c r="D78"/>
      <c r="E78"/>
      <c r="F78"/>
      <c r="G78"/>
      <c r="H78"/>
      <c r="I78"/>
      <c r="J78" s="27"/>
      <c r="N78" t="str">
        <f t="shared" si="10"/>
        <v/>
      </c>
      <c r="O78" t="str">
        <f>IF(ISNUMBER(G78),G78*References!$E$13,"")</f>
        <v/>
      </c>
    </row>
    <row r="79" spans="1:15" ht="5.15" customHeight="1" x14ac:dyDescent="0.35">
      <c r="A79"/>
      <c r="B79"/>
      <c r="C79"/>
      <c r="D79"/>
      <c r="E79"/>
      <c r="F79"/>
      <c r="G79"/>
      <c r="H79"/>
      <c r="I79"/>
      <c r="J79" s="87"/>
      <c r="N79" t="str">
        <f t="shared" si="10"/>
        <v/>
      </c>
      <c r="O79" t="str">
        <f>IF(ISNUMBER(G79),G79*References!$E$13,"")</f>
        <v/>
      </c>
    </row>
    <row r="80" spans="1:15" ht="5.15" customHeight="1" x14ac:dyDescent="0.35">
      <c r="A80"/>
      <c r="B80"/>
      <c r="C80"/>
      <c r="D80"/>
      <c r="E80"/>
      <c r="F80"/>
      <c r="G80"/>
      <c r="H80"/>
      <c r="I80"/>
      <c r="J80" s="71"/>
      <c r="N80" t="str">
        <f t="shared" si="10"/>
        <v/>
      </c>
      <c r="O80" t="str">
        <f>IF(ISNUMBER(G80),G80*References!$E$13,"")</f>
        <v/>
      </c>
    </row>
    <row r="81" spans="1:15" ht="43.5" x14ac:dyDescent="0.35">
      <c r="A81" s="91" t="s">
        <v>26</v>
      </c>
      <c r="B81" s="91"/>
      <c r="C81" s="91" t="s">
        <v>158</v>
      </c>
      <c r="D81" s="91" t="s">
        <v>74</v>
      </c>
      <c r="E81" s="91" t="s">
        <v>73</v>
      </c>
      <c r="F81" s="91" t="s">
        <v>159</v>
      </c>
      <c r="G81" s="91" t="s">
        <v>160</v>
      </c>
      <c r="H81" s="91" t="s">
        <v>161</v>
      </c>
      <c r="I81" s="91" t="s">
        <v>162</v>
      </c>
      <c r="J81" s="81"/>
      <c r="K81" s="91" t="s">
        <v>190</v>
      </c>
      <c r="N81" s="333" t="s">
        <v>701</v>
      </c>
      <c r="O81" s="333" t="s">
        <v>702</v>
      </c>
    </row>
    <row r="82" spans="1:15" ht="15.5" x14ac:dyDescent="0.35">
      <c r="A82" s="2" t="str">
        <f>IF(Worksheet!I91="","",IF(Worksheet!O91="Premium",References!#REF!,References!$A$31))</f>
        <v/>
      </c>
      <c r="B82" s="2" t="str">
        <f>LEFT(A82,4)</f>
        <v/>
      </c>
      <c r="C82" s="93">
        <f>Worksheet!G91</f>
        <v>0</v>
      </c>
      <c r="D82" s="93">
        <f>Worksheet!I91</f>
        <v>0</v>
      </c>
      <c r="E82" s="93">
        <f>Worksheet!K91</f>
        <v>0</v>
      </c>
      <c r="F82" s="95" t="str">
        <f>IF(A82="","",G82*1000)</f>
        <v/>
      </c>
      <c r="G82" s="102" t="str">
        <f>IF(A82="","",References!$T$21)</f>
        <v/>
      </c>
      <c r="H82" s="100" t="e">
        <f>IF(OR(G82="",References!$N$2=0),"",F82/1000*References!$P$16)</f>
        <v>#N/A</v>
      </c>
      <c r="I82" s="94" t="b">
        <f>IF(Application!$L$20="Yes",INDEX(References!$C$13:$C$48,MATCH(Calculations!A82,References!$A$13:$A$48,0)),IF(Application!$L$20="No",INDEX(References!$B$13:$B$48,MATCH(Calculations!A82,References!$A$13:$A$48,0))))</f>
        <v>0</v>
      </c>
      <c r="J82" s="27"/>
      <c r="K82" s="145" t="str">
        <f>IF(D82&gt;0,D82*I82,"")</f>
        <v/>
      </c>
      <c r="L82" t="str">
        <f>K82</f>
        <v/>
      </c>
      <c r="N82" t="str">
        <f>IF(ISNUMBER(H82),H82*D82,"")</f>
        <v/>
      </c>
      <c r="O82" t="str">
        <f>IF(ISNUMBER(G82),G82*References!$E$13,"")</f>
        <v/>
      </c>
    </row>
    <row r="83" spans="1:15" ht="15.5" x14ac:dyDescent="0.35">
      <c r="A83" s="2" t="str">
        <f>IF(Worksheet!I92="","",IF(Worksheet!O92="Premium",References!#REF!,References!$A$31))</f>
        <v/>
      </c>
      <c r="B83" s="2" t="str">
        <f>LEFT(A83,4)</f>
        <v/>
      </c>
      <c r="C83" s="96">
        <f>Worksheet!G92</f>
        <v>0</v>
      </c>
      <c r="D83" s="96">
        <f>Worksheet!I92</f>
        <v>0</v>
      </c>
      <c r="E83" s="96">
        <f>Worksheet!K92</f>
        <v>0</v>
      </c>
      <c r="F83" s="95" t="str">
        <f>IF(A83="","",G83*1000)</f>
        <v/>
      </c>
      <c r="G83" s="102" t="str">
        <f>IF(A83="","",References!$T$21)</f>
        <v/>
      </c>
      <c r="H83" s="100" t="e">
        <f>IF(OR(G83="",References!$N$2=0),"",F83/1000*References!$P$16)</f>
        <v>#N/A</v>
      </c>
      <c r="I83" s="94" t="b">
        <f>IF(Application!$L$20="Yes",INDEX(References!$C$13:$C$48,MATCH(Calculations!A83,References!$A$13:$A$48,0)),IF(Application!$L$20="No",INDEX(References!$B$13:$B$48,MATCH(Calculations!A83,References!$A$13:$A$48,0))))</f>
        <v>0</v>
      </c>
      <c r="J83" s="27"/>
      <c r="K83" s="146" t="str">
        <f>IF(D83&gt;0,D83*I83,"")</f>
        <v/>
      </c>
      <c r="L83" t="str">
        <f>K83</f>
        <v/>
      </c>
      <c r="N83" t="str">
        <f t="shared" ref="N83:N85" si="12">IF(ISNUMBER(H83),H83*D83,"")</f>
        <v/>
      </c>
      <c r="O83" t="str">
        <f>IF(ISNUMBER(G83),G83*References!$E$13,"")</f>
        <v/>
      </c>
    </row>
    <row r="84" spans="1:15" ht="15.5" x14ac:dyDescent="0.35">
      <c r="A84" s="2" t="str">
        <f>IF(Worksheet!I93="","",IF(Worksheet!O93="Premium",References!#REF!,References!$A$31))</f>
        <v/>
      </c>
      <c r="B84" s="2" t="str">
        <f>LEFT(A84,4)</f>
        <v/>
      </c>
      <c r="C84" s="96">
        <f>Worksheet!G93</f>
        <v>0</v>
      </c>
      <c r="D84" s="96">
        <f>Worksheet!I93</f>
        <v>0</v>
      </c>
      <c r="E84" s="96">
        <f>Worksheet!K93</f>
        <v>0</v>
      </c>
      <c r="F84" s="95" t="str">
        <f>IF(A84="","",G84*1000)</f>
        <v/>
      </c>
      <c r="G84" s="102" t="str">
        <f>IF(A84="","",References!$T$21)</f>
        <v/>
      </c>
      <c r="H84" s="100" t="e">
        <f>IF(OR(G84="",References!$N$2=0),"",F84/1000*References!$P$16)</f>
        <v>#N/A</v>
      </c>
      <c r="I84" s="94" t="b">
        <f>IF(Application!$L$20="Yes",INDEX(References!$C$13:$C$48,MATCH(Calculations!A84,References!$A$13:$A$48,0)),IF(Application!$L$20="No",INDEX(References!$B$13:$B$48,MATCH(Calculations!A84,References!$A$13:$A$48,0))))</f>
        <v>0</v>
      </c>
      <c r="J84" s="27"/>
      <c r="K84" s="146" t="str">
        <f>IF(D84&gt;0,D84*I84,"")</f>
        <v/>
      </c>
      <c r="L84" t="str">
        <f>K84</f>
        <v/>
      </c>
      <c r="N84" t="str">
        <f t="shared" si="12"/>
        <v/>
      </c>
      <c r="O84" t="str">
        <f>IF(ISNUMBER(G84),G84*References!$E$13,"")</f>
        <v/>
      </c>
    </row>
    <row r="85" spans="1:15" ht="15.5" x14ac:dyDescent="0.35">
      <c r="A85" s="2" t="str">
        <f>IF(Worksheet!I94="","",IF(Worksheet!O94="Premium",References!#REF!,References!$A$31))</f>
        <v/>
      </c>
      <c r="B85" s="2" t="str">
        <f>LEFT(A85,4)</f>
        <v/>
      </c>
      <c r="C85" s="96">
        <f>Worksheet!G94</f>
        <v>0</v>
      </c>
      <c r="D85" s="96">
        <f>Worksheet!I94</f>
        <v>0</v>
      </c>
      <c r="E85" s="96">
        <f>Worksheet!K94</f>
        <v>0</v>
      </c>
      <c r="F85" s="95" t="str">
        <f>IF(A85="","",G85*1000)</f>
        <v/>
      </c>
      <c r="G85" s="102" t="str">
        <f>IF(A85="","",References!$T$21)</f>
        <v/>
      </c>
      <c r="H85" s="100" t="e">
        <f>IF(OR(G85="",References!$N$2=0),"",F85/1000*References!$P$16)</f>
        <v>#N/A</v>
      </c>
      <c r="I85" s="94" t="b">
        <f>IF(Application!$L$20="Yes",INDEX(References!$C$13:$C$48,MATCH(Calculations!A85,References!$A$13:$A$48,0)),IF(Application!$L$20="No",INDEX(References!$B$13:$B$48,MATCH(Calculations!A85,References!$A$13:$A$48,0))))</f>
        <v>0</v>
      </c>
      <c r="J85" s="27"/>
      <c r="K85" s="146" t="str">
        <f>IF(D85&gt;0,D85*I85,"")</f>
        <v/>
      </c>
      <c r="L85" t="str">
        <f>K85</f>
        <v/>
      </c>
      <c r="N85" t="str">
        <f t="shared" si="12"/>
        <v/>
      </c>
      <c r="O85" t="str">
        <f>IF(ISNUMBER(G85),G85*References!$E$13,"")</f>
        <v/>
      </c>
    </row>
    <row r="86" spans="1:15" ht="5.15" customHeight="1" x14ac:dyDescent="0.4">
      <c r="A86" s="30"/>
      <c r="B86" s="30"/>
      <c r="C86" s="24"/>
      <c r="D86" s="24"/>
      <c r="E86" s="24"/>
      <c r="F86" s="24"/>
      <c r="G86" s="33"/>
      <c r="H86" s="33"/>
      <c r="I86" s="33"/>
      <c r="J86" s="27"/>
      <c r="N86" t="str">
        <f t="shared" si="10"/>
        <v/>
      </c>
      <c r="O86" t="str">
        <f>IF(ISNUMBER(G86),G86*References!$E$13,"")</f>
        <v/>
      </c>
    </row>
    <row r="87" spans="1:15" ht="5.15" customHeight="1" x14ac:dyDescent="0.35">
      <c r="A87" s="87"/>
      <c r="B87" s="87"/>
      <c r="C87" s="87"/>
      <c r="D87" s="87"/>
      <c r="E87" s="87"/>
      <c r="F87" s="87"/>
      <c r="G87" s="87"/>
      <c r="H87" s="87"/>
      <c r="I87" s="87"/>
      <c r="J87" s="87"/>
      <c r="N87" t="str">
        <f t="shared" si="10"/>
        <v/>
      </c>
      <c r="O87" t="str">
        <f>IF(ISNUMBER(G87),G87*References!$E$13,"")</f>
        <v/>
      </c>
    </row>
    <row r="88" spans="1:15" ht="5.15" customHeight="1" x14ac:dyDescent="0.35">
      <c r="A88" s="71"/>
      <c r="B88" s="71"/>
      <c r="C88" s="71"/>
      <c r="D88" s="71"/>
      <c r="E88" s="71"/>
      <c r="F88" s="71"/>
      <c r="G88" s="71"/>
      <c r="H88" s="71"/>
      <c r="I88" s="71"/>
      <c r="J88" s="71"/>
      <c r="N88" t="str">
        <f t="shared" si="10"/>
        <v/>
      </c>
      <c r="O88" t="str">
        <f>IF(ISNUMBER(G88),G88*References!$E$13,"")</f>
        <v/>
      </c>
    </row>
    <row r="89" spans="1:15" ht="43.5" x14ac:dyDescent="0.35">
      <c r="A89" s="91" t="s">
        <v>26</v>
      </c>
      <c r="B89" s="91"/>
      <c r="C89" s="91" t="s">
        <v>158</v>
      </c>
      <c r="D89" s="91" t="s">
        <v>74</v>
      </c>
      <c r="E89" s="91" t="s">
        <v>73</v>
      </c>
      <c r="F89" s="91" t="s">
        <v>159</v>
      </c>
      <c r="G89" s="91" t="s">
        <v>160</v>
      </c>
      <c r="H89" s="91" t="s">
        <v>161</v>
      </c>
      <c r="I89" s="91" t="s">
        <v>162</v>
      </c>
      <c r="J89" s="81"/>
      <c r="K89" s="91" t="s">
        <v>190</v>
      </c>
      <c r="N89" s="333" t="s">
        <v>701</v>
      </c>
      <c r="O89" s="333" t="s">
        <v>702</v>
      </c>
    </row>
    <row r="90" spans="1:15" ht="15.5" x14ac:dyDescent="0.35">
      <c r="A90" s="2" t="str">
        <f>IF(Worksheet!I99="","",IF(Worksheet!O99="Premium",References!#REF!,References!$A$32))</f>
        <v/>
      </c>
      <c r="B90" s="2" t="str">
        <f>LEFT(A90,4)</f>
        <v/>
      </c>
      <c r="C90" s="93">
        <f>Worksheet!G99</f>
        <v>0</v>
      </c>
      <c r="D90" s="93">
        <f>Worksheet!I99</f>
        <v>0</v>
      </c>
      <c r="E90" s="93">
        <f>Worksheet!K99</f>
        <v>0</v>
      </c>
      <c r="F90" s="95" t="str">
        <f>IF(A90="","",G90*1000)</f>
        <v/>
      </c>
      <c r="G90" s="102" t="str">
        <f>IF(A90="","",References!$T$22)</f>
        <v/>
      </c>
      <c r="H90" s="100" t="e">
        <f>IF(OR(G90="",References!$N$2=0),"",F90/1000*References!$P$16)</f>
        <v>#N/A</v>
      </c>
      <c r="I90" s="94" t="b">
        <f>IF(Application!$L$20="Yes",INDEX(References!$C$13:$C$48,MATCH(Calculations!A90,References!$A$13:$A$48,0)),IF(Application!$L$20="No",INDEX(References!$B$13:$B$48,MATCH(Calculations!A90,References!$A$13:$A$48,0))))</f>
        <v>0</v>
      </c>
      <c r="J90" s="27"/>
      <c r="K90" s="145" t="str">
        <f>IF(D90&gt;0,D90*I90,"")</f>
        <v/>
      </c>
      <c r="L90" t="str">
        <f>K90</f>
        <v/>
      </c>
      <c r="N90" t="str">
        <f>IF(ISNUMBER(H90),H90*D90,"")</f>
        <v/>
      </c>
      <c r="O90" t="str">
        <f>IF(ISNUMBER(G90),G90*References!$E$13,"")</f>
        <v/>
      </c>
    </row>
    <row r="91" spans="1:15" ht="15.5" x14ac:dyDescent="0.35">
      <c r="A91" s="2" t="str">
        <f>IF(Worksheet!I100="","",IF(Worksheet!O100="Premium",References!#REF!,References!$A$32))</f>
        <v/>
      </c>
      <c r="B91" s="2" t="str">
        <f>LEFT(A91,4)</f>
        <v/>
      </c>
      <c r="C91" s="96">
        <f>Worksheet!G100</f>
        <v>0</v>
      </c>
      <c r="D91" s="96">
        <f>Worksheet!I100</f>
        <v>0</v>
      </c>
      <c r="E91" s="96">
        <f>Worksheet!K100</f>
        <v>0</v>
      </c>
      <c r="F91" s="95" t="str">
        <f>IF(A91="","",G91*1000)</f>
        <v/>
      </c>
      <c r="G91" s="102" t="str">
        <f>IF(A91="","",References!$T$22)</f>
        <v/>
      </c>
      <c r="H91" s="100" t="e">
        <f>IF(OR(G91="",References!$N$2=0),"",F91/1000*References!$P$16)</f>
        <v>#N/A</v>
      </c>
      <c r="I91" s="94" t="b">
        <f>IF(Application!$L$20="Yes",INDEX(References!$C$13:$C$48,MATCH(Calculations!A91,References!$A$13:$A$48,0)),IF(Application!$L$20="No",INDEX(References!$B$13:$B$48,MATCH(Calculations!A91,References!$A$13:$A$48,0))))</f>
        <v>0</v>
      </c>
      <c r="J91" s="27"/>
      <c r="K91" s="146" t="str">
        <f>IF(D91&gt;0,D91*I91,"")</f>
        <v/>
      </c>
      <c r="L91" t="str">
        <f>K91</f>
        <v/>
      </c>
      <c r="N91" t="str">
        <f t="shared" ref="N91:N93" si="13">IF(ISNUMBER(H91),H91*D91,"")</f>
        <v/>
      </c>
      <c r="O91" t="str">
        <f>IF(ISNUMBER(G91),G91*References!$E$13,"")</f>
        <v/>
      </c>
    </row>
    <row r="92" spans="1:15" ht="15.5" x14ac:dyDescent="0.35">
      <c r="A92" s="2" t="str">
        <f>IF(Worksheet!I101="","",IF(Worksheet!O101="Premium",References!#REF!,References!$A$32))</f>
        <v/>
      </c>
      <c r="B92" s="2" t="str">
        <f>LEFT(A92,4)</f>
        <v/>
      </c>
      <c r="C92" s="96">
        <f>Worksheet!G101</f>
        <v>0</v>
      </c>
      <c r="D92" s="96">
        <f>Worksheet!I101</f>
        <v>0</v>
      </c>
      <c r="E92" s="96">
        <f>Worksheet!K101</f>
        <v>0</v>
      </c>
      <c r="F92" s="95" t="str">
        <f>IF(A92="","",G92*1000)</f>
        <v/>
      </c>
      <c r="G92" s="102" t="str">
        <f>IF(A92="","",References!$T$22)</f>
        <v/>
      </c>
      <c r="H92" s="100" t="e">
        <f>IF(OR(G92="",References!$N$2=0),"",F92/1000*References!$P$16)</f>
        <v>#N/A</v>
      </c>
      <c r="I92" s="94" t="b">
        <f>IF(Application!$L$20="Yes",INDEX(References!$C$13:$C$48,MATCH(Calculations!A92,References!$A$13:$A$48,0)),IF(Application!$L$20="No",INDEX(References!$B$13:$B$48,MATCH(Calculations!A92,References!$A$13:$A$48,0))))</f>
        <v>0</v>
      </c>
      <c r="J92" s="27"/>
      <c r="K92" s="146" t="str">
        <f>IF(D92&gt;0,D92*I92,"")</f>
        <v/>
      </c>
      <c r="L92" t="str">
        <f>K92</f>
        <v/>
      </c>
      <c r="N92" t="str">
        <f t="shared" si="13"/>
        <v/>
      </c>
      <c r="O92" t="str">
        <f>IF(ISNUMBER(G92),G92*References!$E$13,"")</f>
        <v/>
      </c>
    </row>
    <row r="93" spans="1:15" ht="15.5" x14ac:dyDescent="0.35">
      <c r="A93" s="2" t="str">
        <f>IF(Worksheet!I102="","",IF(Worksheet!O102="Premium",References!#REF!,References!$A$32))</f>
        <v/>
      </c>
      <c r="B93" s="2" t="str">
        <f>LEFT(A93,4)</f>
        <v/>
      </c>
      <c r="C93" s="96">
        <f>Worksheet!G102</f>
        <v>0</v>
      </c>
      <c r="D93" s="96">
        <f>Worksheet!I102</f>
        <v>0</v>
      </c>
      <c r="E93" s="96">
        <f>Worksheet!K102</f>
        <v>0</v>
      </c>
      <c r="F93" s="95" t="str">
        <f>IF(A93="","",G93*1000)</f>
        <v/>
      </c>
      <c r="G93" s="102" t="str">
        <f>IF(A93="","",References!$T$22)</f>
        <v/>
      </c>
      <c r="H93" s="100" t="e">
        <f>IF(OR(G93="",References!$N$2=0),"",F93/1000*References!$P$16)</f>
        <v>#N/A</v>
      </c>
      <c r="I93" s="94" t="b">
        <f>IF(Application!$L$20="Yes",INDEX(References!$C$13:$C$48,MATCH(Calculations!A93,References!$A$13:$A$48,0)),IF(Application!$L$20="No",INDEX(References!$B$13:$B$48,MATCH(Calculations!A93,References!$A$13:$A$48,0))))</f>
        <v>0</v>
      </c>
      <c r="J93" s="27"/>
      <c r="K93" s="146" t="str">
        <f>IF(D93&gt;0,D93*I93,"")</f>
        <v/>
      </c>
      <c r="L93" t="str">
        <f>K93</f>
        <v/>
      </c>
      <c r="N93" t="str">
        <f t="shared" si="13"/>
        <v/>
      </c>
      <c r="O93" t="str">
        <f>IF(ISNUMBER(G93),G93*References!$E$13,"")</f>
        <v/>
      </c>
    </row>
    <row r="94" spans="1:15" ht="5.15" customHeight="1" x14ac:dyDescent="0.35">
      <c r="A94" s="25"/>
      <c r="B94" s="25"/>
      <c r="C94" s="26"/>
      <c r="D94" s="26"/>
      <c r="E94" s="27"/>
      <c r="F94" s="27"/>
      <c r="G94" s="108"/>
      <c r="H94" s="27"/>
      <c r="I94" s="27"/>
      <c r="J94" s="27"/>
      <c r="N94" t="str">
        <f t="shared" si="10"/>
        <v/>
      </c>
      <c r="O94" t="str">
        <f>IF(ISNUMBER(G94),G94*References!$E$13,"")</f>
        <v/>
      </c>
    </row>
    <row r="95" spans="1:15" ht="5.15" customHeight="1" x14ac:dyDescent="0.35">
      <c r="A95" s="87"/>
      <c r="B95" s="87"/>
      <c r="C95" s="87"/>
      <c r="D95" s="87"/>
      <c r="E95" s="87"/>
      <c r="F95" s="87"/>
      <c r="G95" s="87"/>
      <c r="H95" s="87"/>
      <c r="I95" s="87"/>
      <c r="J95" s="87"/>
      <c r="N95" t="str">
        <f t="shared" si="10"/>
        <v/>
      </c>
      <c r="O95" t="str">
        <f>IF(ISNUMBER(G95),G95*References!$E$13,"")</f>
        <v/>
      </c>
    </row>
    <row r="96" spans="1:15" ht="5.15" customHeight="1" x14ac:dyDescent="0.35">
      <c r="A96" s="71"/>
      <c r="B96" s="71"/>
      <c r="C96" s="71"/>
      <c r="D96" s="71"/>
      <c r="E96" s="71"/>
      <c r="F96" s="71"/>
      <c r="G96" s="71"/>
      <c r="H96" s="71"/>
      <c r="I96" s="71"/>
      <c r="J96" s="71"/>
      <c r="N96" t="str">
        <f t="shared" si="10"/>
        <v/>
      </c>
      <c r="O96" t="str">
        <f>IF(ISNUMBER(G96),G96*References!$E$13,"")</f>
        <v/>
      </c>
    </row>
    <row r="97" spans="1:15" ht="43.5" x14ac:dyDescent="0.35">
      <c r="A97" s="91" t="s">
        <v>26</v>
      </c>
      <c r="B97" s="91"/>
      <c r="C97" s="91" t="s">
        <v>158</v>
      </c>
      <c r="D97" s="91" t="s">
        <v>74</v>
      </c>
      <c r="E97" s="91" t="s">
        <v>73</v>
      </c>
      <c r="F97" s="91" t="s">
        <v>159</v>
      </c>
      <c r="G97" s="91" t="s">
        <v>160</v>
      </c>
      <c r="H97" s="91" t="s">
        <v>161</v>
      </c>
      <c r="I97" s="91" t="s">
        <v>162</v>
      </c>
      <c r="J97" s="81"/>
      <c r="K97" s="91" t="s">
        <v>190</v>
      </c>
      <c r="N97" s="333" t="s">
        <v>701</v>
      </c>
      <c r="O97" s="333" t="s">
        <v>702</v>
      </c>
    </row>
    <row r="98" spans="1:15" ht="15.5" x14ac:dyDescent="0.35">
      <c r="A98" s="2" t="str">
        <f>IF(Worksheet!I107="","",IF(Worksheet!O107="Premium",References!$A$34,References!$A$33))</f>
        <v/>
      </c>
      <c r="B98" s="2" t="str">
        <f>LEFT(A98,4)</f>
        <v/>
      </c>
      <c r="C98" s="93">
        <f>Worksheet!G107</f>
        <v>0</v>
      </c>
      <c r="D98" s="93">
        <f>Worksheet!I107</f>
        <v>0</v>
      </c>
      <c r="E98" s="93">
        <f>Worksheet!K107</f>
        <v>0</v>
      </c>
      <c r="F98" s="95" t="str">
        <f>IF(A98="","",G98*1000)</f>
        <v/>
      </c>
      <c r="G98" s="102" t="str">
        <f>IF(A98="","",References!$T$23)</f>
        <v/>
      </c>
      <c r="H98" s="100" t="e">
        <f>IF(OR(G98="",References!$N$2=0),"",F98/1000*References!$P$16)</f>
        <v>#N/A</v>
      </c>
      <c r="I98" s="94" t="b">
        <f>IF(Application!$L$20="Yes",INDEX(References!$C$13:$C$48,MATCH(Calculations!A98,References!$A$13:$A$48,0)),IF(Application!$L$20="No",INDEX(References!$B$13:$B$48,MATCH(Calculations!A98,References!$A$13:$A$48,0))))</f>
        <v>0</v>
      </c>
      <c r="J98" s="27"/>
      <c r="K98" s="145" t="str">
        <f>IF(D98&gt;0,D98*I98,"")</f>
        <v/>
      </c>
      <c r="L98" t="str">
        <f>K98</f>
        <v/>
      </c>
      <c r="N98" t="str">
        <f>IF(ISNUMBER(H98),H98*D98,"")</f>
        <v/>
      </c>
      <c r="O98" t="str">
        <f>IF(ISNUMBER(G98),G98*References!$E$13,"")</f>
        <v/>
      </c>
    </row>
    <row r="99" spans="1:15" ht="15.5" x14ac:dyDescent="0.35">
      <c r="A99" s="2" t="str">
        <f>IF(Worksheet!I108="","",IF(Worksheet!O108="Premium",References!$A$34,References!$A$33))</f>
        <v/>
      </c>
      <c r="B99" s="2" t="str">
        <f>LEFT(A99,4)</f>
        <v/>
      </c>
      <c r="C99" s="96">
        <f>Worksheet!G108</f>
        <v>0</v>
      </c>
      <c r="D99" s="96">
        <f>Worksheet!I108</f>
        <v>0</v>
      </c>
      <c r="E99" s="96">
        <f>Worksheet!K108</f>
        <v>0</v>
      </c>
      <c r="F99" s="95" t="str">
        <f>IF(A99="","",G99*1000)</f>
        <v/>
      </c>
      <c r="G99" s="102" t="str">
        <f>IF(A99="","",References!$T$23)</f>
        <v/>
      </c>
      <c r="H99" s="100" t="e">
        <f>IF(OR(G99="",References!$N$2=0),"",F99/1000*References!$P$16)</f>
        <v>#N/A</v>
      </c>
      <c r="I99" s="94" t="b">
        <f>IF(Application!$L$20="Yes",INDEX(References!$C$13:$C$48,MATCH(Calculations!A99,References!$A$13:$A$48,0)),IF(Application!$L$20="No",INDEX(References!$B$13:$B$48,MATCH(Calculations!A99,References!$A$13:$A$48,0))))</f>
        <v>0</v>
      </c>
      <c r="J99" s="27"/>
      <c r="K99" s="146" t="str">
        <f>IF(D99&gt;0,D99*I99,"")</f>
        <v/>
      </c>
      <c r="L99" t="str">
        <f>K99</f>
        <v/>
      </c>
      <c r="N99" t="str">
        <f t="shared" ref="N99:N101" si="14">IF(ISNUMBER(H99),H99*D99,"")</f>
        <v/>
      </c>
      <c r="O99" t="str">
        <f>IF(ISNUMBER(G99),G99*References!$E$13,"")</f>
        <v/>
      </c>
    </row>
    <row r="100" spans="1:15" ht="15.5" x14ac:dyDescent="0.35">
      <c r="A100" s="2" t="str">
        <f>IF(Worksheet!I109="","",IF(Worksheet!O109="Premium",References!$A$34,References!$A$33))</f>
        <v/>
      </c>
      <c r="B100" s="2" t="str">
        <f>LEFT(A100,4)</f>
        <v/>
      </c>
      <c r="C100" s="96">
        <f>Worksheet!G109</f>
        <v>0</v>
      </c>
      <c r="D100" s="96">
        <f>Worksheet!I109</f>
        <v>0</v>
      </c>
      <c r="E100" s="96">
        <f>Worksheet!K109</f>
        <v>0</v>
      </c>
      <c r="F100" s="95" t="str">
        <f>IF(A100="","",G100*1000)</f>
        <v/>
      </c>
      <c r="G100" s="102" t="str">
        <f>IF(A100="","",References!$T$23)</f>
        <v/>
      </c>
      <c r="H100" s="100" t="e">
        <f>IF(OR(G100="",References!$N$2=0),"",F100/1000*References!$P$16)</f>
        <v>#N/A</v>
      </c>
      <c r="I100" s="94" t="b">
        <f>IF(Application!$L$20="Yes",INDEX(References!$C$13:$C$48,MATCH(Calculations!A100,References!$A$13:$A$48,0)),IF(Application!$L$20="No",INDEX(References!$B$13:$B$48,MATCH(Calculations!A100,References!$A$13:$A$48,0))))</f>
        <v>0</v>
      </c>
      <c r="J100" s="27"/>
      <c r="K100" s="146" t="str">
        <f>IF(D100&gt;0,D100*I100,"")</f>
        <v/>
      </c>
      <c r="L100" t="str">
        <f>K100</f>
        <v/>
      </c>
      <c r="N100" t="str">
        <f t="shared" si="14"/>
        <v/>
      </c>
      <c r="O100" t="str">
        <f>IF(ISNUMBER(G100),G100*References!$E$13,"")</f>
        <v/>
      </c>
    </row>
    <row r="101" spans="1:15" ht="15.5" x14ac:dyDescent="0.35">
      <c r="A101" s="2" t="str">
        <f>IF(Worksheet!I110="","",IF(Worksheet!O110="Premium",References!$A$34,References!$A$33))</f>
        <v/>
      </c>
      <c r="B101" s="2" t="str">
        <f>LEFT(A101,4)</f>
        <v/>
      </c>
      <c r="C101" s="96">
        <f>Worksheet!G110</f>
        <v>0</v>
      </c>
      <c r="D101" s="96">
        <f>Worksheet!I110</f>
        <v>0</v>
      </c>
      <c r="E101" s="96">
        <f>Worksheet!K110</f>
        <v>0</v>
      </c>
      <c r="F101" s="95" t="str">
        <f>IF(A101="","",G101*1000)</f>
        <v/>
      </c>
      <c r="G101" s="102" t="str">
        <f>IF(A101="","",References!$T$23)</f>
        <v/>
      </c>
      <c r="H101" s="100" t="e">
        <f>IF(OR(G101="",References!$N$2=0),"",F101/1000*References!$P$16)</f>
        <v>#N/A</v>
      </c>
      <c r="I101" s="94" t="b">
        <f>IF(Application!$L$20="Yes",INDEX(References!$C$13:$C$48,MATCH(Calculations!A101,References!$A$13:$A$48,0)),IF(Application!$L$20="No",INDEX(References!$B$13:$B$48,MATCH(Calculations!A101,References!$A$13:$A$48,0))))</f>
        <v>0</v>
      </c>
      <c r="J101" s="27"/>
      <c r="K101" s="146" t="str">
        <f>IF(D101&gt;0,D101*I101,"")</f>
        <v/>
      </c>
      <c r="L101" t="str">
        <f>K101</f>
        <v/>
      </c>
      <c r="N101" t="str">
        <f t="shared" si="14"/>
        <v/>
      </c>
      <c r="O101" t="str">
        <f>IF(ISNUMBER(G101),G101*References!$E$13,"")</f>
        <v/>
      </c>
    </row>
    <row r="102" spans="1:15" ht="5.15" customHeight="1" x14ac:dyDescent="0.35">
      <c r="A102" s="25"/>
      <c r="B102" s="25"/>
      <c r="C102" s="26"/>
      <c r="D102" s="26"/>
      <c r="E102" s="27"/>
      <c r="F102" s="27"/>
      <c r="G102" s="108"/>
      <c r="H102" s="101"/>
      <c r="I102" s="27"/>
      <c r="J102" s="27"/>
      <c r="N102" t="str">
        <f t="shared" si="10"/>
        <v/>
      </c>
      <c r="O102" t="str">
        <f>IF(ISNUMBER(G102),G102*References!$E$13,"")</f>
        <v/>
      </c>
    </row>
    <row r="103" spans="1:15" ht="5.15" customHeight="1" x14ac:dyDescent="0.35">
      <c r="A103" s="87"/>
      <c r="B103" s="87"/>
      <c r="C103" s="87"/>
      <c r="D103" s="87"/>
      <c r="E103" s="87"/>
      <c r="F103" s="87"/>
      <c r="G103" s="87"/>
      <c r="H103" s="87"/>
      <c r="I103" s="87"/>
      <c r="J103" s="87"/>
      <c r="N103" t="str">
        <f t="shared" si="10"/>
        <v/>
      </c>
      <c r="O103" t="str">
        <f>IF(ISNUMBER(G103),G103*References!$E$13,"")</f>
        <v/>
      </c>
    </row>
    <row r="104" spans="1:15" ht="5.15" customHeight="1" x14ac:dyDescent="0.35">
      <c r="A104" s="71"/>
      <c r="B104" s="71"/>
      <c r="C104" s="71"/>
      <c r="D104" s="71"/>
      <c r="E104" s="71"/>
      <c r="F104" s="71"/>
      <c r="G104" s="71"/>
      <c r="H104" s="71"/>
      <c r="I104" s="71"/>
      <c r="J104" s="71"/>
      <c r="N104" t="str">
        <f t="shared" si="10"/>
        <v/>
      </c>
      <c r="O104" t="str">
        <f>IF(ISNUMBER(G104),G104*References!$E$13,"")</f>
        <v/>
      </c>
    </row>
    <row r="105" spans="1:15" ht="43.5" x14ac:dyDescent="0.35">
      <c r="A105" s="91" t="s">
        <v>26</v>
      </c>
      <c r="B105" s="91"/>
      <c r="C105" s="91" t="s">
        <v>158</v>
      </c>
      <c r="D105" s="91" t="s">
        <v>74</v>
      </c>
      <c r="E105" s="91" t="s">
        <v>73</v>
      </c>
      <c r="F105" s="91" t="s">
        <v>159</v>
      </c>
      <c r="G105" s="91" t="s">
        <v>160</v>
      </c>
      <c r="H105" s="91" t="s">
        <v>161</v>
      </c>
      <c r="I105" s="91" t="s">
        <v>162</v>
      </c>
      <c r="J105" s="81"/>
      <c r="K105" s="91" t="s">
        <v>190</v>
      </c>
      <c r="N105" s="333" t="s">
        <v>701</v>
      </c>
      <c r="O105" s="333" t="s">
        <v>702</v>
      </c>
    </row>
    <row r="106" spans="1:15" ht="15.5" x14ac:dyDescent="0.35">
      <c r="A106" s="2" t="str">
        <f>IF(Worksheet!I115="","",IF(Worksheet!O115="Premium",References!$A$36,References!$A$35))</f>
        <v/>
      </c>
      <c r="B106" s="2" t="str">
        <f>LEFT(A106,4)</f>
        <v/>
      </c>
      <c r="C106" s="93">
        <f>Worksheet!G115</f>
        <v>0</v>
      </c>
      <c r="D106" s="93">
        <f>Worksheet!I115</f>
        <v>0</v>
      </c>
      <c r="E106" s="93">
        <f>Worksheet!K115</f>
        <v>0</v>
      </c>
      <c r="F106" s="95" t="str">
        <f>IF(A106="","",G106*1000)</f>
        <v/>
      </c>
      <c r="G106" s="102" t="str">
        <f>IF(A106="","",References!$T$25)</f>
        <v/>
      </c>
      <c r="H106" s="100" t="e">
        <f>IF(OR(G106="",References!$N$2=0),"",F106/1000*References!$P$16)</f>
        <v>#N/A</v>
      </c>
      <c r="I106" s="94" t="b">
        <f>IF(Application!$L$20="Yes",INDEX(References!$C$13:$C$48,MATCH(Calculations!A106,References!$A$13:$A$48,0)),IF(Application!$L$20="No",INDEX(References!$B$13:$B$48,MATCH(Calculations!A106,References!$A$13:$A$48,0))))</f>
        <v>0</v>
      </c>
      <c r="J106" s="27"/>
      <c r="K106" s="145" t="str">
        <f>IF(D106&gt;0,D106*I106,"")</f>
        <v/>
      </c>
      <c r="L106" t="str">
        <f>K106</f>
        <v/>
      </c>
      <c r="N106" t="str">
        <f>IF(ISNUMBER(H106),H106*D106,"")</f>
        <v/>
      </c>
      <c r="O106" t="str">
        <f>IF(ISNUMBER(G106),G106*References!$E$13,"")</f>
        <v/>
      </c>
    </row>
    <row r="107" spans="1:15" ht="15.5" x14ac:dyDescent="0.35">
      <c r="A107" s="2" t="str">
        <f>IF(Worksheet!I116="","",IF(Worksheet!O116="Premium",References!$A$36,References!$A$35))</f>
        <v/>
      </c>
      <c r="B107" s="2" t="str">
        <f>LEFT(A107,4)</f>
        <v/>
      </c>
      <c r="C107" s="96">
        <f>Worksheet!G116</f>
        <v>0</v>
      </c>
      <c r="D107" s="96">
        <f>Worksheet!I116</f>
        <v>0</v>
      </c>
      <c r="E107" s="96">
        <f>Worksheet!K116</f>
        <v>0</v>
      </c>
      <c r="F107" s="95" t="str">
        <f>IF(A107="","",G107*1000)</f>
        <v/>
      </c>
      <c r="G107" s="102" t="str">
        <f>IF(A107="","",References!$T$25)</f>
        <v/>
      </c>
      <c r="H107" s="100" t="e">
        <f>IF(OR(G107="",References!$N$2=0),"",F107/1000*References!$P$16)</f>
        <v>#N/A</v>
      </c>
      <c r="I107" s="94" t="b">
        <f>IF(Application!$L$20="Yes",INDEX(References!$C$13:$C$48,MATCH(Calculations!A107,References!$A$13:$A$48,0)),IF(Application!$L$20="No",INDEX(References!$B$13:$B$48,MATCH(Calculations!A107,References!$A$13:$A$48,0))))</f>
        <v>0</v>
      </c>
      <c r="J107" s="27"/>
      <c r="K107" s="146" t="str">
        <f>IF(D107&gt;0,D107*I107,"")</f>
        <v/>
      </c>
      <c r="L107" t="str">
        <f>K107</f>
        <v/>
      </c>
      <c r="N107" t="str">
        <f t="shared" ref="N107:N109" si="15">IF(ISNUMBER(H107),H107*D107,"")</f>
        <v/>
      </c>
      <c r="O107" t="str">
        <f>IF(ISNUMBER(G107),G107*References!$E$13,"")</f>
        <v/>
      </c>
    </row>
    <row r="108" spans="1:15" ht="15.5" x14ac:dyDescent="0.35">
      <c r="A108" s="2" t="str">
        <f>IF(Worksheet!I117="","",IF(Worksheet!O117="Premium",References!$A$36,References!$A$35))</f>
        <v/>
      </c>
      <c r="B108" s="2" t="str">
        <f>LEFT(A108,4)</f>
        <v/>
      </c>
      <c r="C108" s="96">
        <f>Worksheet!G117</f>
        <v>0</v>
      </c>
      <c r="D108" s="96">
        <f>Worksheet!I117</f>
        <v>0</v>
      </c>
      <c r="E108" s="96">
        <f>Worksheet!K117</f>
        <v>0</v>
      </c>
      <c r="F108" s="95" t="str">
        <f>IF(A108="","",G108*1000)</f>
        <v/>
      </c>
      <c r="G108" s="102" t="str">
        <f>IF(A108="","",References!$T$25)</f>
        <v/>
      </c>
      <c r="H108" s="100" t="e">
        <f>IF(OR(G108="",References!$N$2=0),"",F108/1000*References!$P$16)</f>
        <v>#N/A</v>
      </c>
      <c r="I108" s="94" t="b">
        <f>IF(Application!$L$20="Yes",INDEX(References!$C$13:$C$48,MATCH(Calculations!A108,References!$A$13:$A$48,0)),IF(Application!$L$20="No",INDEX(References!$B$13:$B$48,MATCH(Calculations!A108,References!$A$13:$A$48,0))))</f>
        <v>0</v>
      </c>
      <c r="J108" s="27"/>
      <c r="K108" s="146" t="str">
        <f>IF(D108&gt;0,D108*I108,"")</f>
        <v/>
      </c>
      <c r="L108" t="str">
        <f>K108</f>
        <v/>
      </c>
      <c r="N108" t="str">
        <f t="shared" si="15"/>
        <v/>
      </c>
      <c r="O108" t="str">
        <f>IF(ISNUMBER(G108),G108*References!$E$13,"")</f>
        <v/>
      </c>
    </row>
    <row r="109" spans="1:15" ht="15.5" x14ac:dyDescent="0.35">
      <c r="A109" s="2" t="str">
        <f>IF(Worksheet!I118="","",IF(Worksheet!O118="Premium",References!$A$36,References!$A$35))</f>
        <v/>
      </c>
      <c r="B109" s="2" t="str">
        <f>LEFT(A109,4)</f>
        <v/>
      </c>
      <c r="C109" s="96">
        <f>Worksheet!G118</f>
        <v>0</v>
      </c>
      <c r="D109" s="96">
        <f>Worksheet!I118</f>
        <v>0</v>
      </c>
      <c r="E109" s="96">
        <f>Worksheet!K118</f>
        <v>0</v>
      </c>
      <c r="F109" s="95" t="str">
        <f>IF(A109="","",G109*1000)</f>
        <v/>
      </c>
      <c r="G109" s="102" t="str">
        <f>IF(A109="","",References!$T$25)</f>
        <v/>
      </c>
      <c r="H109" s="100" t="e">
        <f>IF(OR(G109="",References!$N$2=0),"",F109/1000*References!$P$16)</f>
        <v>#N/A</v>
      </c>
      <c r="I109" s="94" t="b">
        <f>IF(Application!$L$20="Yes",INDEX(References!$C$13:$C$48,MATCH(Calculations!A109,References!$A$13:$A$48,0)),IF(Application!$L$20="No",INDEX(References!$B$13:$B$48,MATCH(Calculations!A109,References!$A$13:$A$48,0))))</f>
        <v>0</v>
      </c>
      <c r="J109" s="27"/>
      <c r="K109" s="146" t="str">
        <f>IF(D109&gt;0,D109*I109,"")</f>
        <v/>
      </c>
      <c r="L109" t="str">
        <f>K109</f>
        <v/>
      </c>
      <c r="N109" t="str">
        <f t="shared" si="15"/>
        <v/>
      </c>
      <c r="O109" t="str">
        <f>IF(ISNUMBER(G109),G109*References!$E$13,"")</f>
        <v/>
      </c>
    </row>
    <row r="110" spans="1:15" ht="5.15" customHeight="1" x14ac:dyDescent="0.35">
      <c r="A110" s="25"/>
      <c r="B110" s="25"/>
      <c r="C110" s="26"/>
      <c r="D110" s="26"/>
      <c r="E110" s="27"/>
      <c r="F110" s="27"/>
      <c r="G110" s="27"/>
      <c r="H110" s="27"/>
      <c r="I110" s="27"/>
      <c r="J110" s="27"/>
      <c r="N110" t="str">
        <f t="shared" si="10"/>
        <v/>
      </c>
      <c r="O110" t="str">
        <f>IF(ISNUMBER(G110),G110*References!$E$13,"")</f>
        <v/>
      </c>
    </row>
    <row r="111" spans="1:15" ht="5.15" customHeight="1" x14ac:dyDescent="0.35">
      <c r="A111" s="87"/>
      <c r="B111" s="87"/>
      <c r="C111" s="87"/>
      <c r="D111" s="87"/>
      <c r="E111" s="87"/>
      <c r="F111" s="87"/>
      <c r="G111" s="87"/>
      <c r="H111" s="87"/>
      <c r="I111" s="87"/>
      <c r="J111" s="87"/>
      <c r="N111" t="str">
        <f t="shared" si="10"/>
        <v/>
      </c>
      <c r="O111" t="str">
        <f>IF(ISNUMBER(G111),G111*References!$E$13,"")</f>
        <v/>
      </c>
    </row>
    <row r="112" spans="1:15" ht="5.15" customHeight="1" x14ac:dyDescent="0.35">
      <c r="A112" s="71"/>
      <c r="B112" s="71"/>
      <c r="C112" s="71"/>
      <c r="D112" s="71"/>
      <c r="E112" s="71"/>
      <c r="F112" s="71"/>
      <c r="G112" s="71"/>
      <c r="H112" s="71"/>
      <c r="I112" s="71"/>
      <c r="J112" s="71"/>
      <c r="N112" t="str">
        <f t="shared" si="10"/>
        <v/>
      </c>
      <c r="O112" t="str">
        <f>IF(ISNUMBER(G112),G112*References!$E$13,"")</f>
        <v/>
      </c>
    </row>
    <row r="113" spans="1:15" ht="43.5" x14ac:dyDescent="0.35">
      <c r="A113" s="91" t="s">
        <v>26</v>
      </c>
      <c r="B113" s="91"/>
      <c r="C113" s="91" t="s">
        <v>158</v>
      </c>
      <c r="D113" s="91" t="s">
        <v>74</v>
      </c>
      <c r="E113" s="91" t="s">
        <v>73</v>
      </c>
      <c r="F113" s="91" t="s">
        <v>159</v>
      </c>
      <c r="G113" s="91" t="s">
        <v>160</v>
      </c>
      <c r="H113" s="91" t="s">
        <v>161</v>
      </c>
      <c r="I113" s="91" t="s">
        <v>162</v>
      </c>
      <c r="J113" s="81"/>
      <c r="K113" s="91" t="s">
        <v>190</v>
      </c>
      <c r="N113" s="333" t="s">
        <v>701</v>
      </c>
      <c r="O113" s="333" t="s">
        <v>702</v>
      </c>
    </row>
    <row r="114" spans="1:15" ht="15.5" x14ac:dyDescent="0.35">
      <c r="A114" s="2" t="str">
        <f>IF(Worksheet!I123="","",IF(Worksheet!O123="Premium",References!$A$38,References!$A$37))</f>
        <v/>
      </c>
      <c r="B114" s="2" t="str">
        <f>LEFT(A114,4)</f>
        <v/>
      </c>
      <c r="C114" s="93">
        <f>Worksheet!G123</f>
        <v>0</v>
      </c>
      <c r="D114" s="93">
        <f>Worksheet!I123</f>
        <v>0</v>
      </c>
      <c r="E114" s="93">
        <f>Worksheet!K123</f>
        <v>0</v>
      </c>
      <c r="F114" s="95" t="str">
        <f>IF(A114="","",G114*1000)</f>
        <v/>
      </c>
      <c r="G114" s="102" t="str">
        <f>IF(A114="","",References!$T$27)</f>
        <v/>
      </c>
      <c r="H114" s="100" t="e">
        <f>IF(OR(G114="",References!$N$2=0),"",F114/1000*References!$P$16)</f>
        <v>#N/A</v>
      </c>
      <c r="I114" s="94" t="b">
        <f>IF(Application!$L$20="Yes",INDEX(References!$C$13:$C$48,MATCH(Calculations!A114,References!$A$13:$A$48,0)),IF(Application!$L$20="No",INDEX(References!$B$13:$B$48,MATCH(Calculations!A114,References!$A$13:$A$48,0))))</f>
        <v>0</v>
      </c>
      <c r="J114" s="27"/>
      <c r="K114" s="145" t="str">
        <f>IF(D114&gt;0,D114*I114,"")</f>
        <v/>
      </c>
      <c r="L114" t="str">
        <f>K114</f>
        <v/>
      </c>
      <c r="N114" t="str">
        <f>IF(ISNUMBER(H114),H114*D114,"")</f>
        <v/>
      </c>
      <c r="O114" t="str">
        <f>IF(ISNUMBER(G114),G114*References!$E$13,"")</f>
        <v/>
      </c>
    </row>
    <row r="115" spans="1:15" ht="15.5" x14ac:dyDescent="0.35">
      <c r="A115" s="2" t="str">
        <f>IF(Worksheet!I124="","",IF(Worksheet!O124="Premium",References!$A$38,References!$A$37))</f>
        <v/>
      </c>
      <c r="B115" s="2" t="str">
        <f>LEFT(A115,4)</f>
        <v/>
      </c>
      <c r="C115" s="96">
        <f>Worksheet!G124</f>
        <v>0</v>
      </c>
      <c r="D115" s="96">
        <f>Worksheet!I124</f>
        <v>0</v>
      </c>
      <c r="E115" s="96">
        <f>Worksheet!K124</f>
        <v>0</v>
      </c>
      <c r="F115" s="95" t="str">
        <f>IF(A115="","",G115*1000)</f>
        <v/>
      </c>
      <c r="G115" s="102" t="str">
        <f>IF(A115="","",References!$T$27)</f>
        <v/>
      </c>
      <c r="H115" s="100" t="e">
        <f>IF(OR(G115="",References!$N$2=0),"",F115/1000*References!$P$16)</f>
        <v>#N/A</v>
      </c>
      <c r="I115" s="94" t="b">
        <f>IF(Application!$L$20="Yes",INDEX(References!$C$13:$C$48,MATCH(Calculations!A115,References!$A$13:$A$48,0)),IF(Application!$L$20="No",INDEX(References!$B$13:$B$48,MATCH(Calculations!A115,References!$A$13:$A$48,0))))</f>
        <v>0</v>
      </c>
      <c r="J115" s="27"/>
      <c r="K115" s="146" t="str">
        <f>IF(D115&gt;0,D115*I115,"")</f>
        <v/>
      </c>
      <c r="L115" t="str">
        <f>K115</f>
        <v/>
      </c>
      <c r="N115" t="str">
        <f t="shared" ref="N115:N117" si="16">IF(ISNUMBER(H115),H115*D115,"")</f>
        <v/>
      </c>
      <c r="O115" t="str">
        <f>IF(ISNUMBER(G115),G115*References!$E$13,"")</f>
        <v/>
      </c>
    </row>
    <row r="116" spans="1:15" ht="15.5" x14ac:dyDescent="0.35">
      <c r="A116" s="2" t="str">
        <f>IF(Worksheet!I125="","",IF(Worksheet!O125="Premium",References!$A$38,References!$A$37))</f>
        <v/>
      </c>
      <c r="B116" s="2" t="str">
        <f>LEFT(A116,4)</f>
        <v/>
      </c>
      <c r="C116" s="96">
        <f>Worksheet!G125</f>
        <v>0</v>
      </c>
      <c r="D116" s="96">
        <f>Worksheet!I125</f>
        <v>0</v>
      </c>
      <c r="E116" s="96">
        <f>Worksheet!K125</f>
        <v>0</v>
      </c>
      <c r="F116" s="95" t="str">
        <f>IF(A116="","",G116*1000)</f>
        <v/>
      </c>
      <c r="G116" s="102" t="str">
        <f>IF(A116="","",References!$T$27)</f>
        <v/>
      </c>
      <c r="H116" s="100" t="e">
        <f>IF(OR(G116="",References!$N$2=0),"",F116/1000*References!$P$16)</f>
        <v>#N/A</v>
      </c>
      <c r="I116" s="94" t="b">
        <f>IF(Application!$L$20="Yes",INDEX(References!$C$13:$C$48,MATCH(Calculations!A116,References!$A$13:$A$48,0)),IF(Application!$L$20="No",INDEX(References!$B$13:$B$48,MATCH(Calculations!A116,References!$A$13:$A$48,0))))</f>
        <v>0</v>
      </c>
      <c r="J116" s="27"/>
      <c r="K116" s="146" t="str">
        <f>IF(D116&gt;0,D116*I116,"")</f>
        <v/>
      </c>
      <c r="L116" t="str">
        <f>K116</f>
        <v/>
      </c>
      <c r="N116" t="str">
        <f t="shared" si="16"/>
        <v/>
      </c>
      <c r="O116" t="str">
        <f>IF(ISNUMBER(G116),G116*References!$E$13,"")</f>
        <v/>
      </c>
    </row>
    <row r="117" spans="1:15" ht="15.5" x14ac:dyDescent="0.35">
      <c r="A117" s="2" t="str">
        <f>IF(Worksheet!I126="","",IF(Worksheet!O126="Premium",References!$A$38,References!$A$37))</f>
        <v/>
      </c>
      <c r="B117" s="2" t="str">
        <f>LEFT(A117,4)</f>
        <v/>
      </c>
      <c r="C117" s="96">
        <f>Worksheet!G126</f>
        <v>0</v>
      </c>
      <c r="D117" s="96">
        <f>Worksheet!I126</f>
        <v>0</v>
      </c>
      <c r="E117" s="96">
        <f>Worksheet!K126</f>
        <v>0</v>
      </c>
      <c r="F117" s="95" t="str">
        <f>IF(A117="","",G117*1000)</f>
        <v/>
      </c>
      <c r="G117" s="102" t="str">
        <f>IF(A117="","",References!$T$27)</f>
        <v/>
      </c>
      <c r="H117" s="100" t="e">
        <f>IF(OR(G117="",References!$N$2=0),"",F117/1000*References!$P$16)</f>
        <v>#N/A</v>
      </c>
      <c r="I117" s="94" t="b">
        <f>IF(Application!$L$20="Yes",INDEX(References!$C$13:$C$48,MATCH(Calculations!A117,References!$A$13:$A$48,0)),IF(Application!$L$20="No",INDEX(References!$B$13:$B$48,MATCH(Calculations!A117,References!$A$13:$A$48,0))))</f>
        <v>0</v>
      </c>
      <c r="J117" s="27"/>
      <c r="K117" s="146" t="str">
        <f>IF(D117&gt;0,D117*I117,"")</f>
        <v/>
      </c>
      <c r="L117" t="str">
        <f>K117</f>
        <v/>
      </c>
      <c r="N117" t="str">
        <f t="shared" si="16"/>
        <v/>
      </c>
      <c r="O117" t="str">
        <f>IF(ISNUMBER(G117),G117*References!$E$13,"")</f>
        <v/>
      </c>
    </row>
    <row r="118" spans="1:15" ht="5.15" customHeight="1" x14ac:dyDescent="0.35">
      <c r="A118" s="25"/>
      <c r="B118" s="25"/>
      <c r="C118" s="26"/>
      <c r="D118" s="26"/>
      <c r="E118" s="27"/>
      <c r="F118" s="27"/>
      <c r="G118" s="27"/>
      <c r="H118" s="27"/>
      <c r="I118" s="27"/>
      <c r="J118" s="27"/>
      <c r="N118" t="str">
        <f t="shared" si="10"/>
        <v/>
      </c>
      <c r="O118" t="str">
        <f>IF(ISNUMBER(G118),G118*References!$E$13,"")</f>
        <v/>
      </c>
    </row>
    <row r="119" spans="1:15" ht="5.15" customHeight="1" x14ac:dyDescent="0.35">
      <c r="A119" s="87"/>
      <c r="B119" s="87"/>
      <c r="C119" s="87"/>
      <c r="D119" s="87"/>
      <c r="E119" s="87"/>
      <c r="F119" s="87"/>
      <c r="G119" s="87"/>
      <c r="H119" s="87"/>
      <c r="I119" s="87"/>
      <c r="J119" s="87"/>
      <c r="N119" t="str">
        <f t="shared" si="10"/>
        <v/>
      </c>
      <c r="O119" t="str">
        <f>IF(ISNUMBER(G119),G119*References!$E$13,"")</f>
        <v/>
      </c>
    </row>
    <row r="120" spans="1:15" ht="5.15" customHeight="1" x14ac:dyDescent="0.35">
      <c r="A120" s="71"/>
      <c r="B120" s="71"/>
      <c r="C120" s="71"/>
      <c r="D120" s="71"/>
      <c r="E120" s="71"/>
      <c r="F120" s="71"/>
      <c r="G120" s="71"/>
      <c r="H120" s="71"/>
      <c r="I120" s="71"/>
      <c r="J120" s="71"/>
      <c r="N120" t="str">
        <f t="shared" si="10"/>
        <v/>
      </c>
      <c r="O120" t="str">
        <f>IF(ISNUMBER(G120),G120*References!$E$13,"")</f>
        <v/>
      </c>
    </row>
    <row r="121" spans="1:15" ht="43.5" x14ac:dyDescent="0.35">
      <c r="A121" s="91" t="s">
        <v>26</v>
      </c>
      <c r="B121" s="91"/>
      <c r="C121" s="91" t="s">
        <v>158</v>
      </c>
      <c r="D121" s="91" t="s">
        <v>74</v>
      </c>
      <c r="E121" s="91" t="s">
        <v>73</v>
      </c>
      <c r="F121" s="91" t="s">
        <v>159</v>
      </c>
      <c r="G121" s="91" t="s">
        <v>160</v>
      </c>
      <c r="H121" s="91" t="s">
        <v>161</v>
      </c>
      <c r="I121" s="91" t="s">
        <v>162</v>
      </c>
      <c r="J121" s="81"/>
      <c r="K121" s="91" t="s">
        <v>190</v>
      </c>
      <c r="N121" s="333" t="s">
        <v>701</v>
      </c>
      <c r="O121" s="333" t="s">
        <v>702</v>
      </c>
    </row>
    <row r="122" spans="1:15" ht="15.5" x14ac:dyDescent="0.35">
      <c r="A122" s="2" t="str">
        <f>IF(Worksheet!I131="","",IF(Worksheet!O131="Premium",References!$A$40,References!$A$39))</f>
        <v/>
      </c>
      <c r="B122" s="2" t="str">
        <f>LEFT(A122,4)</f>
        <v/>
      </c>
      <c r="C122" s="93">
        <f>Worksheet!G131</f>
        <v>0</v>
      </c>
      <c r="D122" s="93">
        <f>Worksheet!I131</f>
        <v>0</v>
      </c>
      <c r="E122" s="93">
        <f>Worksheet!K131</f>
        <v>0</v>
      </c>
      <c r="F122" s="95" t="str">
        <f>IF(A122="","",G122*1000)</f>
        <v/>
      </c>
      <c r="G122" s="102" t="str">
        <f>IF(A122="","",References!$T$29)</f>
        <v/>
      </c>
      <c r="H122" s="100" t="e">
        <f>IF(OR(G122="",References!$N$2=0),"",F122/1000*References!$P$16)</f>
        <v>#N/A</v>
      </c>
      <c r="I122" s="94" t="b">
        <f>IF(Application!$L$20="Yes",INDEX(References!$C$13:$C$48,MATCH(Calculations!A122,References!$A$13:$A$48,0)),IF(Application!$L$20="No",INDEX(References!$B$13:$B$48,MATCH(Calculations!A122,References!$A$13:$A$48,0))))</f>
        <v>0</v>
      </c>
      <c r="J122" s="27"/>
      <c r="K122" s="145" t="str">
        <f>IF(D122&gt;0,D122*I122,"")</f>
        <v/>
      </c>
      <c r="L122" t="str">
        <f>K122</f>
        <v/>
      </c>
      <c r="N122" t="str">
        <f>IF(ISNUMBER(H122),H122*D122,"")</f>
        <v/>
      </c>
      <c r="O122" t="str">
        <f>IF(ISNUMBER(G122),G122*References!$E$13,"")</f>
        <v/>
      </c>
    </row>
    <row r="123" spans="1:15" ht="15.5" x14ac:dyDescent="0.35">
      <c r="A123" s="2" t="str">
        <f>IF(Worksheet!I132="","",IF(Worksheet!O132="Premium",References!$A$40,References!$A$39))</f>
        <v/>
      </c>
      <c r="B123" s="2" t="str">
        <f>LEFT(A123,4)</f>
        <v/>
      </c>
      <c r="C123" s="96">
        <f>Worksheet!G132</f>
        <v>0</v>
      </c>
      <c r="D123" s="96">
        <f>Worksheet!I132</f>
        <v>0</v>
      </c>
      <c r="E123" s="96">
        <f>Worksheet!K132</f>
        <v>0</v>
      </c>
      <c r="F123" s="95" t="str">
        <f>IF(A123="","",G123*1000)</f>
        <v/>
      </c>
      <c r="G123" s="102" t="str">
        <f>IF(A123="","",References!$T$29)</f>
        <v/>
      </c>
      <c r="H123" s="100" t="e">
        <f>IF(OR(G123="",References!$N$2=0),"",F123/1000*References!$P$16)</f>
        <v>#N/A</v>
      </c>
      <c r="I123" s="94" t="b">
        <f>IF(Application!$L$20="Yes",INDEX(References!$C$13:$C$48,MATCH(Calculations!A123,References!$A$13:$A$48,0)),IF(Application!$L$20="No",INDEX(References!$B$13:$B$48,MATCH(Calculations!A123,References!$A$13:$A$48,0))))</f>
        <v>0</v>
      </c>
      <c r="J123" s="27"/>
      <c r="K123" s="146" t="str">
        <f>IF(D123&gt;0,D123*I123,"")</f>
        <v/>
      </c>
      <c r="L123" t="str">
        <f>K123</f>
        <v/>
      </c>
      <c r="N123" t="str">
        <f t="shared" ref="N123:N125" si="17">IF(ISNUMBER(H123),H123*D123,"")</f>
        <v/>
      </c>
      <c r="O123" t="str">
        <f>IF(ISNUMBER(G123),G123*References!$E$13,"")</f>
        <v/>
      </c>
    </row>
    <row r="124" spans="1:15" ht="15.5" x14ac:dyDescent="0.35">
      <c r="A124" s="2" t="str">
        <f>IF(Worksheet!I133="","",IF(Worksheet!O133="Premium",References!$A$40,References!$A$39))</f>
        <v/>
      </c>
      <c r="B124" s="2" t="str">
        <f>LEFT(A124,4)</f>
        <v/>
      </c>
      <c r="C124" s="96">
        <f>Worksheet!G133</f>
        <v>0</v>
      </c>
      <c r="D124" s="96">
        <f>Worksheet!I133</f>
        <v>0</v>
      </c>
      <c r="E124" s="96">
        <f>Worksheet!K133</f>
        <v>0</v>
      </c>
      <c r="F124" s="95" t="str">
        <f>IF(A124="","",G124*1000)</f>
        <v/>
      </c>
      <c r="G124" s="102" t="str">
        <f>IF(A124="","",References!$T$29)</f>
        <v/>
      </c>
      <c r="H124" s="100" t="e">
        <f>IF(OR(G124="",References!$N$2=0),"",F124/1000*References!$P$16)</f>
        <v>#N/A</v>
      </c>
      <c r="I124" s="94" t="b">
        <f>IF(Application!$L$20="Yes",INDEX(References!$C$13:$C$48,MATCH(Calculations!A124,References!$A$13:$A$48,0)),IF(Application!$L$20="No",INDEX(References!$B$13:$B$48,MATCH(Calculations!A124,References!$A$13:$A$48,0))))</f>
        <v>0</v>
      </c>
      <c r="J124" s="27"/>
      <c r="K124" s="146" t="str">
        <f>IF(D124&gt;0,D124*I124,"")</f>
        <v/>
      </c>
      <c r="L124" t="str">
        <f>K124</f>
        <v/>
      </c>
      <c r="N124" t="str">
        <f t="shared" si="17"/>
        <v/>
      </c>
      <c r="O124" t="str">
        <f>IF(ISNUMBER(G124),G124*References!$E$13,"")</f>
        <v/>
      </c>
    </row>
    <row r="125" spans="1:15" ht="15.5" x14ac:dyDescent="0.35">
      <c r="A125" s="2" t="str">
        <f>IF(Worksheet!I134="","",IF(Worksheet!O134="Premium",References!$A$40,References!$A$39))</f>
        <v/>
      </c>
      <c r="B125" s="2" t="str">
        <f>LEFT(A125,4)</f>
        <v/>
      </c>
      <c r="C125" s="96">
        <f>Worksheet!G134</f>
        <v>0</v>
      </c>
      <c r="D125" s="96">
        <f>Worksheet!I134</f>
        <v>0</v>
      </c>
      <c r="E125" s="96">
        <f>Worksheet!K134</f>
        <v>0</v>
      </c>
      <c r="F125" s="95" t="str">
        <f>IF(A125="","",G125*1000)</f>
        <v/>
      </c>
      <c r="G125" s="102" t="str">
        <f>IF(A125="","",References!$T$29)</f>
        <v/>
      </c>
      <c r="H125" s="100" t="e">
        <f>IF(OR(G125="",References!$N$2=0),"",F125/1000*References!$P$16)</f>
        <v>#N/A</v>
      </c>
      <c r="I125" s="94" t="b">
        <f>IF(Application!$L$20="Yes",INDEX(References!$C$13:$C$48,MATCH(Calculations!A125,References!$A$13:$A$48,0)),IF(Application!$L$20="No",INDEX(References!$B$13:$B$48,MATCH(Calculations!A125,References!$A$13:$A$48,0))))</f>
        <v>0</v>
      </c>
      <c r="J125" s="27"/>
      <c r="K125" s="146" t="str">
        <f>IF(D125&gt;0,D125*I125,"")</f>
        <v/>
      </c>
      <c r="L125" t="str">
        <f>K125</f>
        <v/>
      </c>
      <c r="N125" t="str">
        <f t="shared" si="17"/>
        <v/>
      </c>
      <c r="O125" t="str">
        <f>IF(ISNUMBER(G125),G125*References!$E$13,"")</f>
        <v/>
      </c>
    </row>
    <row r="126" spans="1:15" ht="5.15" customHeight="1" x14ac:dyDescent="0.35">
      <c r="A126" s="25"/>
      <c r="B126" s="25"/>
      <c r="C126" s="26"/>
      <c r="D126" s="26"/>
      <c r="E126" s="27"/>
      <c r="F126" s="27"/>
      <c r="G126" s="27"/>
      <c r="H126" s="27"/>
      <c r="I126" s="27"/>
      <c r="J126" s="27"/>
      <c r="N126" t="str">
        <f t="shared" si="10"/>
        <v/>
      </c>
      <c r="O126" t="str">
        <f>IF(ISNUMBER(G126),G126*References!$E$13,"")</f>
        <v/>
      </c>
    </row>
    <row r="127" spans="1:15" ht="5.15" customHeight="1" x14ac:dyDescent="0.35">
      <c r="A127" s="87"/>
      <c r="B127" s="87"/>
      <c r="C127" s="87"/>
      <c r="D127" s="87"/>
      <c r="E127" s="87"/>
      <c r="F127" s="87"/>
      <c r="G127" s="87"/>
      <c r="H127" s="87"/>
      <c r="I127" s="87"/>
      <c r="J127" s="87"/>
      <c r="N127" t="str">
        <f t="shared" si="10"/>
        <v/>
      </c>
      <c r="O127" t="str">
        <f>IF(ISNUMBER(G127),G127*References!$E$13,"")</f>
        <v/>
      </c>
    </row>
    <row r="128" spans="1:15" ht="5.15" customHeight="1" x14ac:dyDescent="0.35">
      <c r="A128" s="71"/>
      <c r="B128" s="71"/>
      <c r="C128" s="71"/>
      <c r="D128" s="71"/>
      <c r="E128" s="71"/>
      <c r="F128" s="71"/>
      <c r="G128" s="71"/>
      <c r="H128" s="71"/>
      <c r="I128" s="71"/>
      <c r="J128" s="71"/>
      <c r="N128" t="str">
        <f t="shared" si="10"/>
        <v/>
      </c>
      <c r="O128" t="str">
        <f>IF(ISNUMBER(G128),G128*References!$E$13,"")</f>
        <v/>
      </c>
    </row>
    <row r="129" spans="1:15" ht="43.5" x14ac:dyDescent="0.35">
      <c r="A129" s="91" t="s">
        <v>26</v>
      </c>
      <c r="B129" s="91"/>
      <c r="C129" s="91" t="s">
        <v>158</v>
      </c>
      <c r="D129" s="91" t="s">
        <v>74</v>
      </c>
      <c r="E129" s="91" t="s">
        <v>73</v>
      </c>
      <c r="F129" s="91" t="s">
        <v>159</v>
      </c>
      <c r="G129" s="91" t="s">
        <v>160</v>
      </c>
      <c r="H129" s="91" t="s">
        <v>161</v>
      </c>
      <c r="I129" s="91" t="s">
        <v>162</v>
      </c>
      <c r="J129" s="81"/>
      <c r="K129" s="91" t="s">
        <v>190</v>
      </c>
      <c r="N129" s="333" t="s">
        <v>701</v>
      </c>
      <c r="O129" s="333" t="s">
        <v>702</v>
      </c>
    </row>
    <row r="130" spans="1:15" ht="15.5" x14ac:dyDescent="0.35">
      <c r="A130" s="2" t="str">
        <f>IF(Worksheet!I139="","",IF(Worksheet!O139="Premium",References!#REF!,References!$A$41))</f>
        <v/>
      </c>
      <c r="B130" s="2" t="str">
        <f>LEFT(A130,4)</f>
        <v/>
      </c>
      <c r="C130" s="93">
        <f>Worksheet!G139</f>
        <v>0</v>
      </c>
      <c r="D130" s="93">
        <f>Worksheet!I139</f>
        <v>0</v>
      </c>
      <c r="E130" s="93">
        <f>Worksheet!K139</f>
        <v>0</v>
      </c>
      <c r="F130" s="95" t="str">
        <f>IF(A130="","",G130*1000)</f>
        <v/>
      </c>
      <c r="G130" s="102" t="str">
        <f>IF(A130="","",References!$T$31)</f>
        <v/>
      </c>
      <c r="H130" s="100" t="e">
        <f>IF(OR(G130="",References!$N$2=0),"",F130/1000*References!$P$16)</f>
        <v>#N/A</v>
      </c>
      <c r="I130" s="94" t="b">
        <f>IF(Application!$L$20="Yes",INDEX(References!$C$13:$C$48,MATCH(Calculations!A130,References!$A$13:$A$48,0)),IF(Application!$L$20="No",INDEX(References!$B$13:$B$48,MATCH(Calculations!A130,References!$A$13:$A$48,0))))</f>
        <v>0</v>
      </c>
      <c r="J130" s="27"/>
      <c r="K130" s="145" t="str">
        <f>IF(D130&gt;0,D130*I130,"")</f>
        <v/>
      </c>
      <c r="L130" t="str">
        <f>K130</f>
        <v/>
      </c>
      <c r="N130" t="str">
        <f>IF(ISNUMBER(H130),H130*D130,"")</f>
        <v/>
      </c>
      <c r="O130" t="str">
        <f>IF(ISNUMBER(G130),G130*References!$E$13,"")</f>
        <v/>
      </c>
    </row>
    <row r="131" spans="1:15" ht="15.5" x14ac:dyDescent="0.35">
      <c r="A131" s="2" t="str">
        <f>IF(Worksheet!I140="","",IF(Worksheet!O140="Premium",References!#REF!,References!$A$41))</f>
        <v/>
      </c>
      <c r="B131" s="2" t="str">
        <f>LEFT(A131,4)</f>
        <v/>
      </c>
      <c r="C131" s="96">
        <f>Worksheet!G140</f>
        <v>0</v>
      </c>
      <c r="D131" s="96">
        <f>Worksheet!I140</f>
        <v>0</v>
      </c>
      <c r="E131" s="96">
        <f>Worksheet!K140</f>
        <v>0</v>
      </c>
      <c r="F131" s="95" t="str">
        <f>IF(A131="","",G131*1000)</f>
        <v/>
      </c>
      <c r="G131" s="102" t="str">
        <f>IF(A131="","",References!$T$31)</f>
        <v/>
      </c>
      <c r="H131" s="100" t="e">
        <f>IF(OR(G131="",References!$N$2=0),"",F131/1000*References!$P$16)</f>
        <v>#N/A</v>
      </c>
      <c r="I131" s="94" t="b">
        <f>IF(Application!$L$20="Yes",INDEX(References!$C$13:$C$48,MATCH(Calculations!A131,References!$A$13:$A$48,0)),IF(Application!$L$20="No",INDEX(References!$B$13:$B$48,MATCH(Calculations!A131,References!$A$13:$A$48,0))))</f>
        <v>0</v>
      </c>
      <c r="J131" s="27"/>
      <c r="K131" s="146" t="str">
        <f>IF(D131&gt;0,D131*I131,"")</f>
        <v/>
      </c>
      <c r="L131" t="str">
        <f>K131</f>
        <v/>
      </c>
      <c r="N131" t="str">
        <f t="shared" ref="N131:N133" si="18">IF(ISNUMBER(H131),H131*D131,"")</f>
        <v/>
      </c>
      <c r="O131" t="str">
        <f>IF(ISNUMBER(G131),G131*References!$E$13,"")</f>
        <v/>
      </c>
    </row>
    <row r="132" spans="1:15" ht="15.5" x14ac:dyDescent="0.35">
      <c r="A132" s="2" t="str">
        <f>IF(Worksheet!I141="","",IF(Worksheet!O141="Premium",References!#REF!,References!$A$41))</f>
        <v/>
      </c>
      <c r="B132" s="2" t="str">
        <f>LEFT(A132,4)</f>
        <v/>
      </c>
      <c r="C132" s="96">
        <f>Worksheet!G141</f>
        <v>0</v>
      </c>
      <c r="D132" s="96">
        <f>Worksheet!I141</f>
        <v>0</v>
      </c>
      <c r="E132" s="96">
        <f>Worksheet!K141</f>
        <v>0</v>
      </c>
      <c r="F132" s="95" t="str">
        <f>IF(A132="","",G132*1000)</f>
        <v/>
      </c>
      <c r="G132" s="102" t="str">
        <f>IF(A132="","",References!$T$31)</f>
        <v/>
      </c>
      <c r="H132" s="100" t="e">
        <f>IF(OR(G132="",References!$N$2=0),"",F132/1000*References!$P$16)</f>
        <v>#N/A</v>
      </c>
      <c r="I132" s="94" t="b">
        <f>IF(Application!$L$20="Yes",INDEX(References!$C$13:$C$48,MATCH(Calculations!A132,References!$A$13:$A$48,0)),IF(Application!$L$20="No",INDEX(References!$B$13:$B$48,MATCH(Calculations!A132,References!$A$13:$A$48,0))))</f>
        <v>0</v>
      </c>
      <c r="J132" s="27"/>
      <c r="K132" s="146" t="str">
        <f>IF(D132&gt;0,D132*I132,"")</f>
        <v/>
      </c>
      <c r="L132" t="str">
        <f>K132</f>
        <v/>
      </c>
      <c r="N132" t="str">
        <f t="shared" si="18"/>
        <v/>
      </c>
      <c r="O132" t="str">
        <f>IF(ISNUMBER(G132),G132*References!$E$13,"")</f>
        <v/>
      </c>
    </row>
    <row r="133" spans="1:15" ht="15.5" x14ac:dyDescent="0.35">
      <c r="A133" s="2" t="str">
        <f>IF(Worksheet!I142="","",IF(Worksheet!O142="Premium",References!#REF!,References!$A$41))</f>
        <v/>
      </c>
      <c r="B133" s="2" t="str">
        <f>LEFT(A133,4)</f>
        <v/>
      </c>
      <c r="C133" s="96">
        <f>Worksheet!G142</f>
        <v>0</v>
      </c>
      <c r="D133" s="96">
        <f>Worksheet!I142</f>
        <v>0</v>
      </c>
      <c r="E133" s="96">
        <f>Worksheet!K142</f>
        <v>0</v>
      </c>
      <c r="F133" s="95" t="str">
        <f>IF(A133="","",G133*1000)</f>
        <v/>
      </c>
      <c r="G133" s="102" t="str">
        <f>IF(A133="","",References!$T$31)</f>
        <v/>
      </c>
      <c r="H133" s="100" t="e">
        <f>IF(OR(G133="",References!$N$2=0),"",F133/1000*References!$P$16)</f>
        <v>#N/A</v>
      </c>
      <c r="I133" s="94" t="b">
        <f>IF(Application!$L$20="Yes",INDEX(References!$C$13:$C$48,MATCH(Calculations!A133,References!$A$13:$A$48,0)),IF(Application!$L$20="No",INDEX(References!$B$13:$B$48,MATCH(Calculations!A133,References!$A$13:$A$48,0))))</f>
        <v>0</v>
      </c>
      <c r="J133" s="27"/>
      <c r="K133" s="146" t="str">
        <f>IF(D133&gt;0,D133*I133,"")</f>
        <v/>
      </c>
      <c r="L133" t="str">
        <f>K133</f>
        <v/>
      </c>
      <c r="N133" t="str">
        <f t="shared" si="18"/>
        <v/>
      </c>
      <c r="O133" t="str">
        <f>IF(ISNUMBER(G133),G133*References!$E$13,"")</f>
        <v/>
      </c>
    </row>
    <row r="134" spans="1:15" ht="5.15" customHeight="1" x14ac:dyDescent="0.35">
      <c r="A134" s="25"/>
      <c r="B134" s="25"/>
      <c r="C134" s="26"/>
      <c r="D134" s="26"/>
      <c r="E134" s="27"/>
      <c r="F134" s="27"/>
      <c r="G134" s="27"/>
      <c r="H134" s="27"/>
      <c r="I134" s="27"/>
      <c r="J134" s="27"/>
      <c r="N134" t="str">
        <f t="shared" ref="N134:N184" si="19">IF(ISNUMBER(H134),H134,"")</f>
        <v/>
      </c>
      <c r="O134" t="str">
        <f>IF(ISNUMBER(G134),G134*References!$E$13,"")</f>
        <v/>
      </c>
    </row>
    <row r="135" spans="1:15" ht="5.15" customHeight="1" x14ac:dyDescent="0.35">
      <c r="A135" s="87"/>
      <c r="B135" s="87"/>
      <c r="C135" s="87"/>
      <c r="D135" s="87"/>
      <c r="E135" s="87"/>
      <c r="F135" s="87"/>
      <c r="G135" s="87"/>
      <c r="H135" s="87"/>
      <c r="I135" s="87"/>
      <c r="J135" s="87"/>
      <c r="N135" t="str">
        <f t="shared" si="19"/>
        <v/>
      </c>
      <c r="O135" t="str">
        <f>IF(ISNUMBER(G135),G135*References!$E$13,"")</f>
        <v/>
      </c>
    </row>
    <row r="136" spans="1:15" ht="5.15" customHeight="1" x14ac:dyDescent="0.35">
      <c r="A136" s="71"/>
      <c r="B136" s="71"/>
      <c r="C136" s="71"/>
      <c r="D136" s="71"/>
      <c r="E136" s="71"/>
      <c r="F136" s="71"/>
      <c r="G136" s="71"/>
      <c r="H136" s="71"/>
      <c r="I136" s="71"/>
      <c r="J136" s="71"/>
      <c r="N136" t="str">
        <f t="shared" si="19"/>
        <v/>
      </c>
      <c r="O136" t="str">
        <f>IF(ISNUMBER(G136),G136*References!$E$13,"")</f>
        <v/>
      </c>
    </row>
    <row r="137" spans="1:15" ht="43.5" x14ac:dyDescent="0.35">
      <c r="A137" s="91" t="s">
        <v>26</v>
      </c>
      <c r="B137" s="91"/>
      <c r="C137" s="91" t="s">
        <v>158</v>
      </c>
      <c r="D137" s="91" t="s">
        <v>74</v>
      </c>
      <c r="E137" s="91" t="s">
        <v>73</v>
      </c>
      <c r="F137" s="91" t="s">
        <v>159</v>
      </c>
      <c r="G137" s="91" t="s">
        <v>160</v>
      </c>
      <c r="H137" s="91" t="s">
        <v>161</v>
      </c>
      <c r="I137" s="91" t="s">
        <v>162</v>
      </c>
      <c r="J137" s="81"/>
      <c r="K137" s="91" t="s">
        <v>190</v>
      </c>
      <c r="N137" s="333" t="s">
        <v>701</v>
      </c>
      <c r="O137" s="333" t="s">
        <v>702</v>
      </c>
    </row>
    <row r="138" spans="1:15" ht="15.5" x14ac:dyDescent="0.35">
      <c r="A138" s="2" t="str">
        <f>IF(Worksheet!I147="","",IF(Worksheet!O147="Premium",References!$A$48,References!$A$42))</f>
        <v/>
      </c>
      <c r="B138" s="2" t="str">
        <f>LEFT(A138,4)</f>
        <v/>
      </c>
      <c r="C138" s="93">
        <f>Worksheet!G147</f>
        <v>0</v>
      </c>
      <c r="D138" s="93">
        <f>Worksheet!I147</f>
        <v>0</v>
      </c>
      <c r="E138" s="93">
        <f>Worksheet!K147</f>
        <v>0</v>
      </c>
      <c r="F138" s="95" t="str">
        <f>IF(A138="","",G138*1000)</f>
        <v/>
      </c>
      <c r="G138" s="102" t="str">
        <f>IF(A138="","",References!$T$32)</f>
        <v/>
      </c>
      <c r="H138" s="100" t="e">
        <f>IF(OR(G138="",References!$N$2=0),"",F138/1000*References!$P$16)</f>
        <v>#N/A</v>
      </c>
      <c r="I138" s="94" t="b">
        <f>IF(Application!$L$20="Yes",INDEX(References!$C$13:$C$48,MATCH(Calculations!A138,References!$A$13:$A$48,0)),IF(Application!$L$20="No",INDEX(References!$B$13:$B$48,MATCH(Calculations!A138,References!$A$13:$A$48,0))))</f>
        <v>0</v>
      </c>
      <c r="J138" s="27"/>
      <c r="K138" s="145" t="str">
        <f>IF(D138&gt;0,D138*I138,"")</f>
        <v/>
      </c>
      <c r="L138" t="str">
        <f>K138</f>
        <v/>
      </c>
      <c r="N138" t="str">
        <f>IF(ISNUMBER(H138),H138*D138,"")</f>
        <v/>
      </c>
      <c r="O138" t="str">
        <f>IF(ISNUMBER(G138),G138*References!$E$13,"")</f>
        <v/>
      </c>
    </row>
    <row r="139" spans="1:15" ht="15.5" x14ac:dyDescent="0.35">
      <c r="A139" s="2" t="str">
        <f>IF(Worksheet!I148="","",IF(Worksheet!O148="Premium",References!$A$48,References!$A$42))</f>
        <v/>
      </c>
      <c r="B139" s="2" t="str">
        <f>LEFT(A139,4)</f>
        <v/>
      </c>
      <c r="C139" s="96">
        <f>Worksheet!G148</f>
        <v>0</v>
      </c>
      <c r="D139" s="96">
        <f>Worksheet!I148</f>
        <v>0</v>
      </c>
      <c r="E139" s="96">
        <f>Worksheet!K148</f>
        <v>0</v>
      </c>
      <c r="F139" s="95" t="str">
        <f>IF(A139="","",G139*1000)</f>
        <v/>
      </c>
      <c r="G139" s="102" t="str">
        <f>IF(A139="","",References!$T$32)</f>
        <v/>
      </c>
      <c r="H139" s="100" t="e">
        <f>IF(OR(G139="",References!$N$2=0),"",F139/1000*References!$P$16)</f>
        <v>#N/A</v>
      </c>
      <c r="I139" s="94" t="b">
        <f>IF(Application!$L$20="Yes",INDEX(References!$C$13:$C$48,MATCH(Calculations!A139,References!$A$13:$A$48,0)),IF(Application!$L$20="No",INDEX(References!$B$13:$B$48,MATCH(Calculations!A139,References!$A$13:$A$48,0))))</f>
        <v>0</v>
      </c>
      <c r="J139" s="27"/>
      <c r="K139" s="146" t="str">
        <f>IF(D139&gt;0,D139*I139,"")</f>
        <v/>
      </c>
      <c r="L139" t="str">
        <f>K139</f>
        <v/>
      </c>
      <c r="N139" t="str">
        <f t="shared" ref="N139:N141" si="20">IF(ISNUMBER(H139),H139*D139,"")</f>
        <v/>
      </c>
      <c r="O139" t="str">
        <f>IF(ISNUMBER(G139),G139*References!$E$13,"")</f>
        <v/>
      </c>
    </row>
    <row r="140" spans="1:15" ht="15.5" x14ac:dyDescent="0.35">
      <c r="A140" s="2" t="str">
        <f>IF(Worksheet!I149="","",IF(Worksheet!O149="Premium",References!$A$48,References!$A$42))</f>
        <v/>
      </c>
      <c r="B140" s="2" t="str">
        <f>LEFT(A140,4)</f>
        <v/>
      </c>
      <c r="C140" s="96">
        <f>Worksheet!G149</f>
        <v>0</v>
      </c>
      <c r="D140" s="96">
        <f>Worksheet!I149</f>
        <v>0</v>
      </c>
      <c r="E140" s="96">
        <f>Worksheet!K149</f>
        <v>0</v>
      </c>
      <c r="F140" s="95" t="str">
        <f>IF(A140="","",G140*1000)</f>
        <v/>
      </c>
      <c r="G140" s="102" t="str">
        <f>IF(A140="","",References!$T$32)</f>
        <v/>
      </c>
      <c r="H140" s="100" t="e">
        <f>IF(OR(G140="",References!$N$2=0),"",F140/1000*References!$P$16)</f>
        <v>#N/A</v>
      </c>
      <c r="I140" s="94" t="b">
        <f>IF(Application!$L$20="Yes",INDEX(References!$C$13:$C$48,MATCH(Calculations!A140,References!$A$13:$A$48,0)),IF(Application!$L$20="No",INDEX(References!$B$13:$B$48,MATCH(Calculations!A140,References!$A$13:$A$48,0))))</f>
        <v>0</v>
      </c>
      <c r="J140" s="27"/>
      <c r="K140" s="146" t="str">
        <f>IF(D140&gt;0,D140*I140,"")</f>
        <v/>
      </c>
      <c r="L140" t="str">
        <f>K140</f>
        <v/>
      </c>
      <c r="N140" t="str">
        <f t="shared" si="20"/>
        <v/>
      </c>
      <c r="O140" t="str">
        <f>IF(ISNUMBER(G140),G140*References!$E$13,"")</f>
        <v/>
      </c>
    </row>
    <row r="141" spans="1:15" ht="18" customHeight="1" x14ac:dyDescent="0.35">
      <c r="A141" s="2" t="str">
        <f>IF(Worksheet!I150="","",IF(Worksheet!O150="Premium",References!$A$48,References!$A$42))</f>
        <v/>
      </c>
      <c r="B141" s="2" t="str">
        <f>LEFT(A141,4)</f>
        <v/>
      </c>
      <c r="C141" s="96">
        <f>Worksheet!G150</f>
        <v>0</v>
      </c>
      <c r="D141" s="96">
        <f>Worksheet!I150</f>
        <v>0</v>
      </c>
      <c r="E141" s="96">
        <f>Worksheet!K150</f>
        <v>0</v>
      </c>
      <c r="F141" s="95" t="str">
        <f>IF(A141="","",G141*1000)</f>
        <v/>
      </c>
      <c r="G141" s="102" t="str">
        <f>IF(A141="","",References!$T$32)</f>
        <v/>
      </c>
      <c r="H141" s="100" t="e">
        <f>IF(OR(G141="",References!$N$2=0),"",F141/1000*References!$P$16)</f>
        <v>#N/A</v>
      </c>
      <c r="I141" s="94" t="b">
        <f>IF(Application!$L$20="Yes",INDEX(References!$C$13:$C$48,MATCH(Calculations!A141,References!$A$13:$A$48,0)),IF(Application!$L$20="No",INDEX(References!$B$13:$B$48,MATCH(Calculations!A141,References!$A$13:$A$48,0))))</f>
        <v>0</v>
      </c>
      <c r="J141" s="27"/>
      <c r="K141" s="146" t="str">
        <f>IF(D141&gt;0,D141*I141,"")</f>
        <v/>
      </c>
      <c r="L141" t="str">
        <f>K141</f>
        <v/>
      </c>
      <c r="N141" t="str">
        <f t="shared" si="20"/>
        <v/>
      </c>
      <c r="O141" t="str">
        <f>IF(ISNUMBER(G141),G141*References!$E$13,"")</f>
        <v/>
      </c>
    </row>
    <row r="142" spans="1:15" ht="5.15" customHeight="1" x14ac:dyDescent="0.35">
      <c r="C142" s="108"/>
      <c r="D142" s="108"/>
      <c r="E142" s="108"/>
      <c r="F142" s="301"/>
      <c r="G142" s="302"/>
      <c r="H142" s="101"/>
      <c r="I142" s="105"/>
      <c r="J142" s="27"/>
      <c r="N142" t="str">
        <f t="shared" si="19"/>
        <v/>
      </c>
      <c r="O142" t="str">
        <f>IF(ISNUMBER(G142),G142*References!$E$13,"")</f>
        <v/>
      </c>
    </row>
    <row r="143" spans="1:15" ht="5.15" customHeight="1" x14ac:dyDescent="0.35">
      <c r="A143" s="24"/>
      <c r="B143" s="24"/>
      <c r="C143" s="26"/>
      <c r="D143" s="26"/>
      <c r="E143" s="106"/>
      <c r="I143" s="107"/>
      <c r="J143" s="27"/>
      <c r="N143" t="str">
        <f t="shared" si="19"/>
        <v/>
      </c>
      <c r="O143" t="str">
        <f>IF(ISNUMBER(G143),G143*References!$E$13,"")</f>
        <v/>
      </c>
    </row>
    <row r="144" spans="1:15" ht="5.15" customHeight="1" x14ac:dyDescent="0.35">
      <c r="A144" s="18"/>
      <c r="B144" s="18"/>
      <c r="C144" s="109"/>
      <c r="D144" s="108"/>
      <c r="E144" s="90"/>
      <c r="G144" s="18"/>
      <c r="H144" s="110"/>
      <c r="I144" s="105"/>
      <c r="N144" t="str">
        <f t="shared" si="19"/>
        <v/>
      </c>
      <c r="O144" t="str">
        <f>IF(ISNUMBER(G144),G144*References!$E$13,"")</f>
        <v/>
      </c>
    </row>
    <row r="145" spans="1:15" ht="43.5" x14ac:dyDescent="0.35">
      <c r="A145" s="91" t="s">
        <v>26</v>
      </c>
      <c r="B145" s="91"/>
      <c r="C145" s="91" t="s">
        <v>158</v>
      </c>
      <c r="D145" s="91" t="s">
        <v>74</v>
      </c>
      <c r="E145" s="91" t="s">
        <v>73</v>
      </c>
      <c r="F145" s="91" t="s">
        <v>159</v>
      </c>
      <c r="G145" s="91" t="s">
        <v>160</v>
      </c>
      <c r="H145" s="91" t="s">
        <v>161</v>
      </c>
      <c r="I145" s="91" t="s">
        <v>162</v>
      </c>
      <c r="J145" s="81"/>
      <c r="K145" s="91" t="s">
        <v>190</v>
      </c>
      <c r="N145" s="333" t="s">
        <v>701</v>
      </c>
      <c r="O145" s="333" t="s">
        <v>702</v>
      </c>
    </row>
    <row r="146" spans="1:15" ht="15.5" x14ac:dyDescent="0.35">
      <c r="A146" s="2" t="str">
        <f>IF(Worksheet!I155="","",IF(Worksheet!O155="Premium",References!$A$44,References!$A$43))</f>
        <v/>
      </c>
      <c r="B146" s="2" t="str">
        <f>LEFT(A146,4)</f>
        <v/>
      </c>
      <c r="C146" s="93">
        <f>Worksheet!G155</f>
        <v>0</v>
      </c>
      <c r="D146" s="93">
        <f>Worksheet!I155</f>
        <v>0</v>
      </c>
      <c r="E146" s="93">
        <f>Worksheet!K155</f>
        <v>0</v>
      </c>
      <c r="F146" s="95" t="str">
        <f>IF(A146="","",G146*1000)</f>
        <v/>
      </c>
      <c r="G146" s="102" t="str">
        <f>IF(A146="","",References!$T$33)</f>
        <v/>
      </c>
      <c r="H146" s="100" t="e">
        <f>IF(OR(G146="",References!$N$2=0),"",F146/1000*References!$P$16)</f>
        <v>#N/A</v>
      </c>
      <c r="I146" s="94" t="b">
        <f>IF(Application!$L$20="Yes",INDEX(References!$C$13:$C$48,MATCH(Calculations!A146,References!$A$13:$A$48,0)),IF(Application!$L$20="No",INDEX(References!$B$13:$B$48,MATCH(Calculations!A146,References!$A$13:$A$48,0))))</f>
        <v>0</v>
      </c>
      <c r="J146" s="27"/>
      <c r="K146" s="145" t="str">
        <f>IF(D146&gt;0,D146*I146,"")</f>
        <v/>
      </c>
      <c r="L146" t="str">
        <f>K146</f>
        <v/>
      </c>
      <c r="N146" t="str">
        <f>IF(ISNUMBER(H146),H146*D146,"")</f>
        <v/>
      </c>
      <c r="O146" t="str">
        <f>IF(ISNUMBER(G146),G146*References!$E$13,"")</f>
        <v/>
      </c>
    </row>
    <row r="147" spans="1:15" ht="15.5" x14ac:dyDescent="0.35">
      <c r="A147" s="2" t="str">
        <f>IF(Worksheet!I156="","",IF(Worksheet!O156="Premium",References!$A$44,References!$A$43))</f>
        <v/>
      </c>
      <c r="B147" s="2" t="str">
        <f>LEFT(A147,4)</f>
        <v/>
      </c>
      <c r="C147" s="96">
        <f>Worksheet!G156</f>
        <v>0</v>
      </c>
      <c r="D147" s="96">
        <f>Worksheet!I156</f>
        <v>0</v>
      </c>
      <c r="E147" s="96">
        <f>Worksheet!K156</f>
        <v>0</v>
      </c>
      <c r="F147" s="95" t="str">
        <f>IF(A147="","",G147*1000)</f>
        <v/>
      </c>
      <c r="G147" s="102" t="str">
        <f>IF(A147="","",References!$T$33)</f>
        <v/>
      </c>
      <c r="H147" s="100" t="e">
        <f>IF(OR(G147="",References!$N$2=0),"",F147/1000*References!$P$16)</f>
        <v>#N/A</v>
      </c>
      <c r="I147" s="94" t="b">
        <f>IF(Application!$L$20="Yes",INDEX(References!$C$13:$C$48,MATCH(Calculations!A147,References!$A$13:$A$48,0)),IF(Application!$L$20="No",INDEX(References!$B$13:$B$48,MATCH(Calculations!A147,References!$A$13:$A$48,0))))</f>
        <v>0</v>
      </c>
      <c r="J147" s="27"/>
      <c r="K147" s="146" t="str">
        <f>IF(D147&gt;0,D147*I147,"")</f>
        <v/>
      </c>
      <c r="L147" t="str">
        <f>K147</f>
        <v/>
      </c>
      <c r="N147" t="str">
        <f t="shared" ref="N147:N149" si="21">IF(ISNUMBER(H147),H147*D147,"")</f>
        <v/>
      </c>
      <c r="O147" t="str">
        <f>IF(ISNUMBER(G147),G147*References!$E$13,"")</f>
        <v/>
      </c>
    </row>
    <row r="148" spans="1:15" ht="15.5" x14ac:dyDescent="0.35">
      <c r="A148" s="2" t="str">
        <f>IF(Worksheet!I157="","",IF(Worksheet!O157="Premium",References!$A$44,References!$A$43))</f>
        <v/>
      </c>
      <c r="B148" s="2" t="str">
        <f>LEFT(A148,4)</f>
        <v/>
      </c>
      <c r="C148" s="96">
        <f>Worksheet!G157</f>
        <v>0</v>
      </c>
      <c r="D148" s="96">
        <f>Worksheet!I157</f>
        <v>0</v>
      </c>
      <c r="E148" s="96">
        <f>Worksheet!K157</f>
        <v>0</v>
      </c>
      <c r="F148" s="95" t="str">
        <f>IF(A148="","",G148*1000)</f>
        <v/>
      </c>
      <c r="G148" s="102" t="str">
        <f>IF(A148="","",References!$T$33)</f>
        <v/>
      </c>
      <c r="H148" s="100" t="e">
        <f>IF(OR(G148="",References!$N$2=0),"",F148/1000*References!$P$16)</f>
        <v>#N/A</v>
      </c>
      <c r="I148" s="94" t="b">
        <f>IF(Application!$L$20="Yes",INDEX(References!$C$13:$C$48,MATCH(Calculations!A148,References!$A$13:$A$48,0)),IF(Application!$L$20="No",INDEX(References!$B$13:$B$48,MATCH(Calculations!A148,References!$A$13:$A$48,0))))</f>
        <v>0</v>
      </c>
      <c r="J148" s="27"/>
      <c r="K148" s="146" t="str">
        <f>IF(D148&gt;0,D148*I148,"")</f>
        <v/>
      </c>
      <c r="L148" t="str">
        <f>K148</f>
        <v/>
      </c>
      <c r="N148" t="str">
        <f t="shared" si="21"/>
        <v/>
      </c>
      <c r="O148" t="str">
        <f>IF(ISNUMBER(G148),G148*References!$E$13,"")</f>
        <v/>
      </c>
    </row>
    <row r="149" spans="1:15" ht="15.5" x14ac:dyDescent="0.35">
      <c r="A149" s="2" t="str">
        <f>IF(Worksheet!I158="","",IF(Worksheet!O158="Premium",References!$A$44,References!$A$43))</f>
        <v/>
      </c>
      <c r="B149" s="2" t="str">
        <f>LEFT(A149,4)</f>
        <v/>
      </c>
      <c r="C149" s="96">
        <f>Worksheet!G158</f>
        <v>0</v>
      </c>
      <c r="D149" s="96">
        <f>Worksheet!I158</f>
        <v>0</v>
      </c>
      <c r="E149" s="96">
        <f>Worksheet!K158</f>
        <v>0</v>
      </c>
      <c r="F149" s="95" t="str">
        <f>IF(A149="","",G149*1000)</f>
        <v/>
      </c>
      <c r="G149" s="102" t="str">
        <f>IF(A149="","",References!$T$33)</f>
        <v/>
      </c>
      <c r="H149" s="100" t="e">
        <f>IF(OR(G149="",References!$N$2=0),"",F149/1000*References!$P$16)</f>
        <v>#N/A</v>
      </c>
      <c r="I149" s="94" t="b">
        <f>IF(Application!$L$20="Yes",INDEX(References!$C$13:$C$48,MATCH(Calculations!A149,References!$A$13:$A$48,0)),IF(Application!$L$20="No",INDEX(References!$B$13:$B$48,MATCH(Calculations!A149,References!$A$13:$A$48,0))))</f>
        <v>0</v>
      </c>
      <c r="J149" s="27"/>
      <c r="K149" s="146" t="str">
        <f>IF(D149&gt;0,D149*I149,"")</f>
        <v/>
      </c>
      <c r="L149" t="str">
        <f>K149</f>
        <v/>
      </c>
      <c r="N149" t="str">
        <f t="shared" si="21"/>
        <v/>
      </c>
      <c r="O149" t="str">
        <f>IF(ISNUMBER(G149),G149*References!$E$13,"")</f>
        <v/>
      </c>
    </row>
    <row r="150" spans="1:15" ht="5.15" customHeight="1" x14ac:dyDescent="0.35">
      <c r="N150" t="str">
        <f t="shared" si="19"/>
        <v/>
      </c>
      <c r="O150" t="str">
        <f>IF(ISNUMBER(G150),G150*References!$E$13,"")</f>
        <v/>
      </c>
    </row>
    <row r="151" spans="1:15" ht="5.15" customHeight="1" x14ac:dyDescent="0.35">
      <c r="N151" t="str">
        <f t="shared" si="19"/>
        <v/>
      </c>
      <c r="O151" t="str">
        <f>IF(ISNUMBER(G151),G151*References!$E$13,"")</f>
        <v/>
      </c>
    </row>
    <row r="152" spans="1:15" ht="5.15" customHeight="1" x14ac:dyDescent="0.35">
      <c r="N152" t="str">
        <f t="shared" si="19"/>
        <v/>
      </c>
      <c r="O152" t="str">
        <f>IF(ISNUMBER(G152),G152*References!$E$13,"")</f>
        <v/>
      </c>
    </row>
    <row r="153" spans="1:15" ht="43.5" x14ac:dyDescent="0.35">
      <c r="A153" s="91" t="s">
        <v>26</v>
      </c>
      <c r="B153" s="91"/>
      <c r="C153" s="91" t="s">
        <v>158</v>
      </c>
      <c r="D153" s="91" t="s">
        <v>74</v>
      </c>
      <c r="E153" s="91" t="s">
        <v>73</v>
      </c>
      <c r="F153" s="91" t="s">
        <v>159</v>
      </c>
      <c r="G153" s="91" t="s">
        <v>160</v>
      </c>
      <c r="H153" s="91" t="s">
        <v>161</v>
      </c>
      <c r="I153" s="91" t="s">
        <v>162</v>
      </c>
      <c r="J153" s="81"/>
      <c r="K153" s="91" t="s">
        <v>190</v>
      </c>
      <c r="N153" s="333" t="s">
        <v>701</v>
      </c>
      <c r="O153" s="333" t="s">
        <v>702</v>
      </c>
    </row>
    <row r="154" spans="1:15" ht="15.5" x14ac:dyDescent="0.35">
      <c r="A154" s="2" t="str">
        <f>IF(Worksheet!I163="","",IF(Worksheet!O163="Premium",References!$A$46,References!$A$45))</f>
        <v/>
      </c>
      <c r="B154" s="2" t="str">
        <f>LEFT(A154,4)</f>
        <v/>
      </c>
      <c r="C154" s="93">
        <f>Worksheet!G163</f>
        <v>0</v>
      </c>
      <c r="D154" s="93">
        <f>Worksheet!I163</f>
        <v>0</v>
      </c>
      <c r="E154" s="93">
        <f>Worksheet!K163</f>
        <v>0</v>
      </c>
      <c r="F154" s="95" t="str">
        <f>IF(A154="","",G154*1000)</f>
        <v/>
      </c>
      <c r="G154" s="102" t="str">
        <f>IF(A154="","",References!$T$35)</f>
        <v/>
      </c>
      <c r="H154" s="100" t="e">
        <f>IF(OR(G154="",References!$N$2=0),"",F154/1000*References!$P$16)</f>
        <v>#N/A</v>
      </c>
      <c r="I154" s="94" t="b">
        <f>IF(Application!$L$20="Yes",INDEX(References!$C$13:$C$48,MATCH(Calculations!A154,References!$A$13:$A$48,0)),IF(Application!$L$20="No",INDEX(References!$B$13:$B$48,MATCH(Calculations!A154,References!$A$13:$A$48,0))))</f>
        <v>0</v>
      </c>
      <c r="J154" s="27"/>
      <c r="K154" s="145" t="str">
        <f>IF(D154&gt;0,D154*I154,"")</f>
        <v/>
      </c>
      <c r="L154" t="str">
        <f>K154</f>
        <v/>
      </c>
      <c r="N154" t="str">
        <f>IF(ISNUMBER(H154),H154*D154,"")</f>
        <v/>
      </c>
      <c r="O154" t="str">
        <f>IF(ISNUMBER(G154),G154*References!$E$13,"")</f>
        <v/>
      </c>
    </row>
    <row r="155" spans="1:15" ht="15.5" x14ac:dyDescent="0.35">
      <c r="A155" s="2" t="str">
        <f>IF(Worksheet!I164="","",IF(Worksheet!O164="Premium",References!$A$46,References!$A$45))</f>
        <v/>
      </c>
      <c r="B155" s="2" t="str">
        <f>LEFT(A155,4)</f>
        <v/>
      </c>
      <c r="C155" s="96">
        <f>Worksheet!G164</f>
        <v>0</v>
      </c>
      <c r="D155" s="96">
        <f>Worksheet!I164</f>
        <v>0</v>
      </c>
      <c r="E155" s="96">
        <f>Worksheet!K164</f>
        <v>0</v>
      </c>
      <c r="F155" s="95" t="str">
        <f>IF(A155="","",G155*1000)</f>
        <v/>
      </c>
      <c r="G155" s="102" t="str">
        <f>IF(A155="","",References!$T$35)</f>
        <v/>
      </c>
      <c r="H155" s="100" t="e">
        <f>IF(OR(G155="",References!$N$2=0),"",F155/1000*References!$P$16)</f>
        <v>#N/A</v>
      </c>
      <c r="I155" s="94" t="b">
        <f>IF(Application!$L$20="Yes",INDEX(References!$C$13:$C$48,MATCH(Calculations!A155,References!$A$13:$A$48,0)),IF(Application!$L$20="No",INDEX(References!$B$13:$B$48,MATCH(Calculations!A155,References!$A$13:$A$48,0))))</f>
        <v>0</v>
      </c>
      <c r="J155" s="27"/>
      <c r="K155" s="146" t="str">
        <f>IF(D155&gt;0,D155*I155,"")</f>
        <v/>
      </c>
      <c r="L155" t="str">
        <f>K155</f>
        <v/>
      </c>
      <c r="N155" t="str">
        <f t="shared" ref="N155:N157" si="22">IF(ISNUMBER(H155),H155*D155,"")</f>
        <v/>
      </c>
      <c r="O155" t="str">
        <f>IF(ISNUMBER(G155),G155*References!$E$13,"")</f>
        <v/>
      </c>
    </row>
    <row r="156" spans="1:15" ht="15.5" x14ac:dyDescent="0.35">
      <c r="A156" s="2" t="str">
        <f>IF(Worksheet!I165="","",IF(Worksheet!O165="Premium",References!$A$46,References!$A$45))</f>
        <v/>
      </c>
      <c r="B156" s="2" t="str">
        <f>LEFT(A156,4)</f>
        <v/>
      </c>
      <c r="C156" s="96">
        <f>Worksheet!G165</f>
        <v>0</v>
      </c>
      <c r="D156" s="96">
        <f>Worksheet!I165</f>
        <v>0</v>
      </c>
      <c r="E156" s="96">
        <f>Worksheet!K165</f>
        <v>0</v>
      </c>
      <c r="F156" s="95" t="str">
        <f>IF(A156="","",G156*1000)</f>
        <v/>
      </c>
      <c r="G156" s="102" t="str">
        <f>IF(A156="","",References!$T$35)</f>
        <v/>
      </c>
      <c r="H156" s="100" t="e">
        <f>IF(OR(G156="",References!$N$2=0),"",F156/1000*References!$P$16)</f>
        <v>#N/A</v>
      </c>
      <c r="I156" s="94" t="b">
        <f>IF(Application!$L$20="Yes",INDEX(References!$C$13:$C$48,MATCH(Calculations!A156,References!$A$13:$A$48,0)),IF(Application!$L$20="No",INDEX(References!$B$13:$B$48,MATCH(Calculations!A156,References!$A$13:$A$48,0))))</f>
        <v>0</v>
      </c>
      <c r="J156" s="27"/>
      <c r="K156" s="146" t="str">
        <f>IF(D156&gt;0,D156*I156,"")</f>
        <v/>
      </c>
      <c r="L156" t="str">
        <f>K156</f>
        <v/>
      </c>
      <c r="N156" t="str">
        <f t="shared" si="22"/>
        <v/>
      </c>
      <c r="O156" t="str">
        <f>IF(ISNUMBER(G156),G156*References!$E$13,"")</f>
        <v/>
      </c>
    </row>
    <row r="157" spans="1:15" ht="15.5" x14ac:dyDescent="0.35">
      <c r="A157" s="2" t="str">
        <f>IF(Worksheet!I166="","",IF(Worksheet!O166="Premium",References!$A$46,References!$A$45))</f>
        <v/>
      </c>
      <c r="B157" s="2" t="str">
        <f>LEFT(A157,4)</f>
        <v/>
      </c>
      <c r="C157" s="96">
        <f>Worksheet!G166</f>
        <v>0</v>
      </c>
      <c r="D157" s="96">
        <f>Worksheet!I166</f>
        <v>0</v>
      </c>
      <c r="E157" s="96">
        <f>Worksheet!K166</f>
        <v>0</v>
      </c>
      <c r="F157" s="95" t="str">
        <f>IF(A157="","",G157*1000)</f>
        <v/>
      </c>
      <c r="G157" s="102" t="str">
        <f>IF(A157="","",References!$T$35)</f>
        <v/>
      </c>
      <c r="H157" s="100" t="e">
        <f>IF(OR(G157="",References!$N$2=0),"",F157/1000*References!$P$16)</f>
        <v>#N/A</v>
      </c>
      <c r="I157" s="94" t="b">
        <f>IF(Application!$L$20="Yes",INDEX(References!$C$13:$C$48,MATCH(Calculations!A157,References!$A$13:$A$48,0)),IF(Application!$L$20="No",INDEX(References!$B$13:$B$48,MATCH(Calculations!A157,References!$A$13:$A$48,0))))</f>
        <v>0</v>
      </c>
      <c r="J157" s="27"/>
      <c r="K157" s="146" t="str">
        <f>IF(D157&gt;0,D157*I157,"")</f>
        <v/>
      </c>
      <c r="L157" t="str">
        <f>K157</f>
        <v/>
      </c>
      <c r="N157" t="str">
        <f t="shared" si="22"/>
        <v/>
      </c>
      <c r="O157" t="str">
        <f>IF(ISNUMBER(G157),G157*References!$E$13,"")</f>
        <v/>
      </c>
    </row>
    <row r="158" spans="1:15" ht="5.15" customHeight="1" x14ac:dyDescent="0.35">
      <c r="N158" t="str">
        <f t="shared" si="19"/>
        <v/>
      </c>
      <c r="O158" t="str">
        <f>IF(ISNUMBER(G158),G158*References!$E$13,"")</f>
        <v/>
      </c>
    </row>
    <row r="159" spans="1:15" ht="5.15" customHeight="1" x14ac:dyDescent="0.35">
      <c r="L159" s="217"/>
      <c r="N159" t="str">
        <f t="shared" si="19"/>
        <v/>
      </c>
      <c r="O159" t="str">
        <f>IF(ISNUMBER(G159),G159*References!$E$13,"")</f>
        <v/>
      </c>
    </row>
    <row r="160" spans="1:15" ht="5.15" customHeight="1" x14ac:dyDescent="0.35">
      <c r="N160" t="str">
        <f t="shared" si="19"/>
        <v/>
      </c>
      <c r="O160" t="str">
        <f>IF(ISNUMBER(G160),G160*References!$E$13,"")</f>
        <v/>
      </c>
    </row>
    <row r="161" spans="1:15" ht="43.5" x14ac:dyDescent="0.35">
      <c r="A161" s="91" t="s">
        <v>26</v>
      </c>
      <c r="B161" s="91"/>
      <c r="C161" s="91" t="s">
        <v>158</v>
      </c>
      <c r="D161" s="91" t="s">
        <v>74</v>
      </c>
      <c r="E161" s="91" t="s">
        <v>73</v>
      </c>
      <c r="F161" s="91" t="s">
        <v>159</v>
      </c>
      <c r="G161" s="91" t="s">
        <v>160</v>
      </c>
      <c r="H161" s="91" t="s">
        <v>161</v>
      </c>
      <c r="I161" s="91" t="s">
        <v>162</v>
      </c>
      <c r="J161" s="81"/>
      <c r="K161" s="91" t="s">
        <v>190</v>
      </c>
      <c r="N161" s="333" t="s">
        <v>701</v>
      </c>
      <c r="O161" s="333" t="s">
        <v>702</v>
      </c>
    </row>
    <row r="162" spans="1:15" ht="15.5" x14ac:dyDescent="0.35">
      <c r="A162" s="2" t="str">
        <f>IF(Worksheet!I171="","",References!$A$47)</f>
        <v/>
      </c>
      <c r="B162" s="2" t="str">
        <f>LEFT(A162,4)</f>
        <v/>
      </c>
      <c r="C162" s="93">
        <f>Worksheet!G171</f>
        <v>0</v>
      </c>
      <c r="D162" s="93">
        <f>Worksheet!I171</f>
        <v>0</v>
      </c>
      <c r="E162" s="93">
        <f>Worksheet!K171</f>
        <v>0</v>
      </c>
      <c r="F162" s="95" t="str">
        <f>IF(A162="","",G162*1000)</f>
        <v/>
      </c>
      <c r="G162" s="102" t="str">
        <f>IF(A162="","",References!$T$37)</f>
        <v/>
      </c>
      <c r="H162" s="100" t="e">
        <f>IF(OR(G162="",References!$N$2=0),"",F162/1000*References!$P$16)</f>
        <v>#N/A</v>
      </c>
      <c r="I162" s="94" t="b">
        <f>IF(Application!$L$20="Yes",INDEX(References!$C$13:$C$48,MATCH(Calculations!A162,References!$A$13:$A$48,0)),IF(Application!$L$20="No",INDEX(References!$B$13:$B$48,MATCH(Calculations!A162,References!$A$13:$A$48,0))))</f>
        <v>0</v>
      </c>
      <c r="J162" s="27"/>
      <c r="K162" s="145" t="str">
        <f>IF(D162&gt;0,D162*I162,"")</f>
        <v/>
      </c>
      <c r="L162" t="str">
        <f>K162</f>
        <v/>
      </c>
      <c r="N162" t="str">
        <f>IF(ISNUMBER(H162),H162*D162,"")</f>
        <v/>
      </c>
      <c r="O162" t="str">
        <f>IF(ISNUMBER(G162),G162*References!$E$13,"")</f>
        <v/>
      </c>
    </row>
    <row r="163" spans="1:15" ht="15.5" x14ac:dyDescent="0.35">
      <c r="A163" s="2" t="str">
        <f>IF(Worksheet!I172="","",References!$A$47)</f>
        <v/>
      </c>
      <c r="B163" s="2" t="str">
        <f>LEFT(A163,4)</f>
        <v/>
      </c>
      <c r="C163" s="96">
        <f>Worksheet!G172</f>
        <v>0</v>
      </c>
      <c r="D163" s="96">
        <f>Worksheet!I172</f>
        <v>0</v>
      </c>
      <c r="E163" s="96">
        <f>Worksheet!K172</f>
        <v>0</v>
      </c>
      <c r="F163" s="95" t="str">
        <f>IF(A163="","",G163*1000)</f>
        <v/>
      </c>
      <c r="G163" s="102" t="str">
        <f>IF(A163="","",References!$T$37)</f>
        <v/>
      </c>
      <c r="H163" s="100" t="e">
        <f>IF(OR(G163="",References!$N$2=0),"",F163/1000*References!$P$16)</f>
        <v>#N/A</v>
      </c>
      <c r="I163" s="94" t="b">
        <f>IF(Application!$L$20="Yes",INDEX(References!$C$13:$C$48,MATCH(Calculations!A163,References!$A$13:$A$48,0)),IF(Application!$L$20="No",INDEX(References!$B$13:$B$48,MATCH(Calculations!A163,References!$A$13:$A$48,0))))</f>
        <v>0</v>
      </c>
      <c r="J163" s="27"/>
      <c r="K163" s="146" t="str">
        <f>IF(D163&gt;0,D163*I163,"")</f>
        <v/>
      </c>
      <c r="L163" t="str">
        <f>K163</f>
        <v/>
      </c>
      <c r="N163" t="str">
        <f t="shared" ref="N163:N165" si="23">IF(ISNUMBER(H163),H163*D163,"")</f>
        <v/>
      </c>
      <c r="O163" t="str">
        <f>IF(ISNUMBER(G163),G163*References!$E$13,"")</f>
        <v/>
      </c>
    </row>
    <row r="164" spans="1:15" ht="15.5" x14ac:dyDescent="0.35">
      <c r="A164" s="2" t="str">
        <f>IF(Worksheet!I173="","",References!$A$47)</f>
        <v/>
      </c>
      <c r="B164" s="2" t="str">
        <f>LEFT(A164,4)</f>
        <v/>
      </c>
      <c r="C164" s="96">
        <f>Worksheet!G173</f>
        <v>0</v>
      </c>
      <c r="D164" s="96">
        <f>Worksheet!I173</f>
        <v>0</v>
      </c>
      <c r="E164" s="96">
        <f>Worksheet!K173</f>
        <v>0</v>
      </c>
      <c r="F164" s="95" t="str">
        <f>IF(A164="","",G164*1000)</f>
        <v/>
      </c>
      <c r="G164" s="102" t="str">
        <f>IF(A164="","",References!$T$37)</f>
        <v/>
      </c>
      <c r="H164" s="100" t="e">
        <f>IF(OR(G164="",References!$N$2=0),"",F164/1000*References!$P$16)</f>
        <v>#N/A</v>
      </c>
      <c r="I164" s="94" t="b">
        <f>IF(Application!$L$20="Yes",INDEX(References!$C$13:$C$48,MATCH(Calculations!A164,References!$A$13:$A$48,0)),IF(Application!$L$20="No",INDEX(References!$B$13:$B$48,MATCH(Calculations!A164,References!$A$13:$A$48,0))))</f>
        <v>0</v>
      </c>
      <c r="J164" s="27"/>
      <c r="K164" s="146" t="str">
        <f>IF(D164&gt;0,D164*I164,"")</f>
        <v/>
      </c>
      <c r="L164" t="str">
        <f>K164</f>
        <v/>
      </c>
      <c r="N164" t="str">
        <f t="shared" si="23"/>
        <v/>
      </c>
      <c r="O164" t="str">
        <f>IF(ISNUMBER(G164),G164*References!$E$13,"")</f>
        <v/>
      </c>
    </row>
    <row r="165" spans="1:15" ht="15.5" x14ac:dyDescent="0.35">
      <c r="A165" s="2" t="str">
        <f>IF(Worksheet!I174="","",References!$A$47)</f>
        <v/>
      </c>
      <c r="B165" s="2" t="str">
        <f>LEFT(A165,4)</f>
        <v/>
      </c>
      <c r="C165" s="96">
        <f>Worksheet!G174</f>
        <v>0</v>
      </c>
      <c r="D165" s="96">
        <f>Worksheet!I174</f>
        <v>0</v>
      </c>
      <c r="E165" s="96">
        <f>Worksheet!K174</f>
        <v>0</v>
      </c>
      <c r="F165" s="95" t="str">
        <f>IF(A165="","",G165*1000)</f>
        <v/>
      </c>
      <c r="G165" s="102" t="str">
        <f>IF(A165="","",References!$T$37)</f>
        <v/>
      </c>
      <c r="H165" s="100" t="e">
        <f>IF(OR(G165="",References!$N$2=0),"",F165/1000*References!$P$16)</f>
        <v>#N/A</v>
      </c>
      <c r="I165" s="94" t="b">
        <f>IF(Application!$L$20="Yes",INDEX(References!$C$13:$C$48,MATCH(Calculations!A165,References!$A$13:$A$48,0)),IF(Application!$L$20="No",INDEX(References!$B$13:$B$48,MATCH(Calculations!A165,References!$A$13:$A$48,0))))</f>
        <v>0</v>
      </c>
      <c r="J165" s="27"/>
      <c r="K165" s="146" t="str">
        <f>IF(D165&gt;0,D165*I165,"")</f>
        <v/>
      </c>
      <c r="L165" t="str">
        <f>K165</f>
        <v/>
      </c>
      <c r="N165" t="str">
        <f t="shared" si="23"/>
        <v/>
      </c>
      <c r="O165" t="str">
        <f>IF(ISNUMBER(G165),G165*References!$E$13,"")</f>
        <v/>
      </c>
    </row>
    <row r="166" spans="1:15" ht="5.15" customHeight="1" x14ac:dyDescent="0.35">
      <c r="N166" t="str">
        <f t="shared" si="19"/>
        <v/>
      </c>
      <c r="O166" t="str">
        <f>IF(ISNUMBER(G166),G166*References!$E$13,"")</f>
        <v/>
      </c>
    </row>
    <row r="167" spans="1:15" ht="5.15" customHeight="1" x14ac:dyDescent="0.35">
      <c r="N167" t="str">
        <f t="shared" si="19"/>
        <v/>
      </c>
      <c r="O167" t="str">
        <f>IF(ISNUMBER(G167),G167*References!$E$13,"")</f>
        <v/>
      </c>
    </row>
    <row r="168" spans="1:15" ht="5.15" customHeight="1" x14ac:dyDescent="0.35">
      <c r="N168" t="str">
        <f t="shared" si="19"/>
        <v/>
      </c>
      <c r="O168" t="str">
        <f>IF(ISNUMBER(G168),G168*References!$E$13,"")</f>
        <v/>
      </c>
    </row>
    <row r="169" spans="1:15" ht="43.5" x14ac:dyDescent="0.35">
      <c r="A169" s="91" t="s">
        <v>26</v>
      </c>
      <c r="B169" s="91"/>
      <c r="C169" s="91" t="s">
        <v>158</v>
      </c>
      <c r="D169" s="91" t="s">
        <v>74</v>
      </c>
      <c r="E169" s="91" t="s">
        <v>73</v>
      </c>
      <c r="F169" s="91" t="s">
        <v>159</v>
      </c>
      <c r="G169" s="91" t="s">
        <v>160</v>
      </c>
      <c r="H169" s="91" t="s">
        <v>161</v>
      </c>
      <c r="I169" s="91" t="s">
        <v>162</v>
      </c>
      <c r="J169" s="81"/>
      <c r="K169" s="91" t="s">
        <v>190</v>
      </c>
      <c r="N169" s="333" t="s">
        <v>701</v>
      </c>
      <c r="O169" s="333" t="s">
        <v>702</v>
      </c>
    </row>
    <row r="170" spans="1:15" ht="15.5" x14ac:dyDescent="0.35">
      <c r="A170" s="2" t="str">
        <f>IF(Worksheet!I179="","",References!$A$48)</f>
        <v/>
      </c>
      <c r="B170" s="2" t="str">
        <f>LEFT(A170,4)</f>
        <v/>
      </c>
      <c r="C170" s="93">
        <f>Worksheet!G179</f>
        <v>0</v>
      </c>
      <c r="D170" s="93">
        <f>Worksheet!I179</f>
        <v>0</v>
      </c>
      <c r="E170" s="93">
        <f>Worksheet!K179</f>
        <v>0</v>
      </c>
      <c r="F170" s="95" t="str">
        <f>IF(A170="","",G170*1000)</f>
        <v/>
      </c>
      <c r="G170" s="102" t="str">
        <f>IF(A170="","",References!$T$38)</f>
        <v/>
      </c>
      <c r="H170" s="100" t="e">
        <f>IF(OR(G170="",References!$N$2=0),"",F170/1000*References!$P$16)</f>
        <v>#N/A</v>
      </c>
      <c r="I170" s="94" t="b">
        <f>IF(Application!$L$20="Yes",INDEX(References!$C$13:$C$48,MATCH(Calculations!A170,References!$A$13:$A$48,0)),IF(Application!$L$20="No",INDEX(References!$B$13:$B$48,MATCH(Calculations!A170,References!$A$13:$A$48,0))))</f>
        <v>0</v>
      </c>
      <c r="J170" s="27"/>
      <c r="K170" s="145" t="str">
        <f>IF(D170&gt;0,D170*I170,"")</f>
        <v/>
      </c>
      <c r="L170" t="str">
        <f>K170</f>
        <v/>
      </c>
      <c r="N170" t="str">
        <f>IF(ISNUMBER(H170),H170*D170,"")</f>
        <v/>
      </c>
      <c r="O170" t="str">
        <f>IF(ISNUMBER(G170),G170*References!$E$13,"")</f>
        <v/>
      </c>
    </row>
    <row r="171" spans="1:15" ht="15.5" x14ac:dyDescent="0.35">
      <c r="A171" s="2" t="str">
        <f>IF(Worksheet!I180="","",References!$A$48)</f>
        <v/>
      </c>
      <c r="B171" s="2" t="str">
        <f>LEFT(A171,4)</f>
        <v/>
      </c>
      <c r="C171" s="96">
        <f>Worksheet!G180</f>
        <v>0</v>
      </c>
      <c r="D171" s="96">
        <f>Worksheet!I180</f>
        <v>0</v>
      </c>
      <c r="E171" s="96">
        <f>Worksheet!K180</f>
        <v>0</v>
      </c>
      <c r="F171" s="95" t="str">
        <f>IF(A171="","",G171*1000)</f>
        <v/>
      </c>
      <c r="G171" s="102" t="str">
        <f>IF(A171="","",References!$T$38)</f>
        <v/>
      </c>
      <c r="H171" s="100" t="e">
        <f>IF(OR(G171="",References!$N$2=0),"",F171/1000*References!$P$16)</f>
        <v>#N/A</v>
      </c>
      <c r="I171" s="94" t="b">
        <f>IF(Application!$L$20="Yes",INDEX(References!$C$13:$C$48,MATCH(Calculations!A171,References!$A$13:$A$48,0)),IF(Application!$L$20="No",INDEX(References!$B$13:$B$48,MATCH(Calculations!A171,References!$A$13:$A$48,0))))</f>
        <v>0</v>
      </c>
      <c r="J171" s="27"/>
      <c r="K171" s="146" t="str">
        <f>IF(D171&gt;0,D171*I171,"")</f>
        <v/>
      </c>
      <c r="L171" t="str">
        <f>K171</f>
        <v/>
      </c>
      <c r="N171" t="str">
        <f t="shared" ref="N171:N173" si="24">IF(ISNUMBER(H171),H171*D171,"")</f>
        <v/>
      </c>
      <c r="O171" t="str">
        <f>IF(ISNUMBER(G171),G171*References!$E$13,"")</f>
        <v/>
      </c>
    </row>
    <row r="172" spans="1:15" ht="15.5" x14ac:dyDescent="0.35">
      <c r="A172" s="2" t="str">
        <f>IF(Worksheet!I181="","",References!$A$48)</f>
        <v/>
      </c>
      <c r="B172" s="2" t="str">
        <f>LEFT(A172,4)</f>
        <v/>
      </c>
      <c r="C172" s="96">
        <f>Worksheet!G181</f>
        <v>0</v>
      </c>
      <c r="D172" s="96">
        <f>Worksheet!I181</f>
        <v>0</v>
      </c>
      <c r="E172" s="96">
        <f>Worksheet!K181</f>
        <v>0</v>
      </c>
      <c r="F172" s="95" t="str">
        <f>IF(A172="","",G172*1000)</f>
        <v/>
      </c>
      <c r="G172" s="102" t="str">
        <f>IF(A172="","",References!$T$38)</f>
        <v/>
      </c>
      <c r="H172" s="100" t="e">
        <f>IF(OR(G172="",References!$N$2=0),"",F172/1000*References!$P$16)</f>
        <v>#N/A</v>
      </c>
      <c r="I172" s="94" t="b">
        <f>IF(Application!$L$20="Yes",INDEX(References!$C$13:$C$48,MATCH(Calculations!A172,References!$A$13:$A$48,0)),IF(Application!$L$20="No",INDEX(References!$B$13:$B$48,MATCH(Calculations!A172,References!$A$13:$A$48,0))))</f>
        <v>0</v>
      </c>
      <c r="J172" s="27"/>
      <c r="K172" s="146" t="str">
        <f>IF(D172&gt;0,D172*I172,"")</f>
        <v/>
      </c>
      <c r="L172" t="str">
        <f>K172</f>
        <v/>
      </c>
      <c r="N172" t="str">
        <f t="shared" si="24"/>
        <v/>
      </c>
      <c r="O172" t="str">
        <f>IF(ISNUMBER(G172),G172*References!$E$13,"")</f>
        <v/>
      </c>
    </row>
    <row r="173" spans="1:15" ht="15.5" x14ac:dyDescent="0.35">
      <c r="A173" s="2" t="str">
        <f>IF(Worksheet!I182="","",References!$A$48)</f>
        <v/>
      </c>
      <c r="B173" s="2" t="str">
        <f>LEFT(A173,4)</f>
        <v/>
      </c>
      <c r="C173" s="96">
        <f>Worksheet!G182</f>
        <v>0</v>
      </c>
      <c r="D173" s="96">
        <f>Worksheet!I182</f>
        <v>0</v>
      </c>
      <c r="E173" s="96">
        <f>Worksheet!K182</f>
        <v>0</v>
      </c>
      <c r="F173" s="95" t="str">
        <f>IF(A173="","",G173*1000)</f>
        <v/>
      </c>
      <c r="G173" s="102" t="str">
        <f>IF(A173="","",References!$T$38)</f>
        <v/>
      </c>
      <c r="H173" s="100" t="e">
        <f>IF(OR(G173="",References!$N$2=0),"",F173/1000*References!$P$16)</f>
        <v>#N/A</v>
      </c>
      <c r="I173" s="94" t="b">
        <f>IF(Application!$L$20="Yes",INDEX(References!$C$13:$C$48,MATCH(Calculations!A173,References!$A$13:$A$48,0)),IF(Application!$L$20="No",INDEX(References!$B$13:$B$48,MATCH(Calculations!A173,References!$A$13:$A$48,0))))</f>
        <v>0</v>
      </c>
      <c r="J173" s="27"/>
      <c r="K173" s="146" t="str">
        <f>IF(D173&gt;0,D173*I173,"")</f>
        <v/>
      </c>
      <c r="L173" t="str">
        <f>K173</f>
        <v/>
      </c>
      <c r="N173" t="str">
        <f t="shared" si="24"/>
        <v/>
      </c>
      <c r="O173" t="str">
        <f>IF(ISNUMBER(G173),G173*References!$E$13,"")</f>
        <v/>
      </c>
    </row>
    <row r="174" spans="1:15" ht="9" customHeight="1" x14ac:dyDescent="0.35">
      <c r="N174" t="str">
        <f t="shared" si="19"/>
        <v/>
      </c>
      <c r="O174" t="str">
        <f>IF(ISNUMBER(G174),G174*References!$E$13,"")</f>
        <v/>
      </c>
    </row>
    <row r="175" spans="1:15" ht="9" customHeight="1" x14ac:dyDescent="0.35">
      <c r="N175" t="str">
        <f t="shared" si="19"/>
        <v/>
      </c>
      <c r="O175" t="str">
        <f>IF(ISNUMBER(G175),G175*References!$E$13,"")</f>
        <v/>
      </c>
    </row>
    <row r="176" spans="1:15" ht="9" customHeight="1" x14ac:dyDescent="0.35">
      <c r="N176" t="str">
        <f t="shared" si="19"/>
        <v/>
      </c>
      <c r="O176" t="str">
        <f>IF(ISNUMBER(G176),G176*References!$E$13,"")</f>
        <v/>
      </c>
    </row>
    <row r="177" spans="1:15" ht="43.5" x14ac:dyDescent="0.35">
      <c r="A177" s="91" t="s">
        <v>26</v>
      </c>
      <c r="B177" s="91"/>
      <c r="C177" s="91" t="s">
        <v>158</v>
      </c>
      <c r="D177" s="91" t="s">
        <v>74</v>
      </c>
      <c r="E177" s="91" t="s">
        <v>73</v>
      </c>
      <c r="F177" s="91" t="s">
        <v>159</v>
      </c>
      <c r="G177" s="91" t="s">
        <v>160</v>
      </c>
      <c r="H177" s="91" t="s">
        <v>161</v>
      </c>
      <c r="I177" s="91" t="s">
        <v>162</v>
      </c>
      <c r="J177" s="81"/>
      <c r="K177" s="91" t="s">
        <v>190</v>
      </c>
      <c r="N177" s="333" t="s">
        <v>701</v>
      </c>
      <c r="O177" s="333" t="s">
        <v>702</v>
      </c>
    </row>
    <row r="178" spans="1:15" ht="15.5" x14ac:dyDescent="0.35">
      <c r="A178" s="2" t="str">
        <f>IF(Worksheet!I187="","",References!$A$49)</f>
        <v/>
      </c>
      <c r="B178" s="2" t="str">
        <f>LEFT(A178,4)</f>
        <v/>
      </c>
      <c r="C178" s="93">
        <f>Worksheet!G187</f>
        <v>0</v>
      </c>
      <c r="D178" s="93">
        <f>Worksheet!I187</f>
        <v>0</v>
      </c>
      <c r="E178" s="93">
        <f>Worksheet!K187</f>
        <v>0</v>
      </c>
      <c r="F178" s="95" t="str">
        <f>IF(A178="","",G178*1000)</f>
        <v/>
      </c>
      <c r="G178" s="102" t="str">
        <f>IF(A178="","",References!$T$39)</f>
        <v/>
      </c>
      <c r="H178" s="100" t="e">
        <f>IF(OR(G178="",References!$N$2=0),"",F178/1000*References!$P$16)</f>
        <v>#N/A</v>
      </c>
      <c r="I178" s="94" t="b">
        <f>IF(Application!$L$20="Yes",INDEX(References!$C$13:$C$50,MATCH(Calculations!A178,References!$A$13:$A$50,0)),IF(Application!$L$20="No",INDEX(References!$B$13:$B$50,MATCH(Calculations!A178,References!$A$13:$A$50,0))))</f>
        <v>0</v>
      </c>
      <c r="J178" s="27"/>
      <c r="K178" s="145" t="str">
        <f>IF(D178&gt;0,D178*I178,"")</f>
        <v/>
      </c>
      <c r="L178" t="str">
        <f>K178</f>
        <v/>
      </c>
      <c r="N178" t="str">
        <f>IF(ISNUMBER(H178),H178*D178,"")</f>
        <v/>
      </c>
      <c r="O178" t="str">
        <f>IF(ISNUMBER(G178),G178*References!$E$13,"")</f>
        <v/>
      </c>
    </row>
    <row r="179" spans="1:15" ht="15.5" x14ac:dyDescent="0.35">
      <c r="A179" s="2" t="str">
        <f>IF(Worksheet!I188="","",References!$A$49)</f>
        <v/>
      </c>
      <c r="B179" s="2" t="str">
        <f>LEFT(A179,4)</f>
        <v/>
      </c>
      <c r="C179" s="93">
        <f>Worksheet!G188</f>
        <v>0</v>
      </c>
      <c r="D179" s="93">
        <f>Worksheet!I188</f>
        <v>0</v>
      </c>
      <c r="E179" s="93">
        <f>Worksheet!K188</f>
        <v>0</v>
      </c>
      <c r="F179" s="95" t="str">
        <f>IF(A179="","",G179*1000)</f>
        <v/>
      </c>
      <c r="G179" s="102" t="str">
        <f>IF(A179="","",References!$T$39)</f>
        <v/>
      </c>
      <c r="H179" s="100" t="e">
        <f>IF(OR(G179="",References!$N$2=0),"",F179/1000*References!$P$16)</f>
        <v>#N/A</v>
      </c>
      <c r="I179" s="94" t="b">
        <f>IF(Application!$L$20="Yes",INDEX(References!$C$13:$C$50,MATCH(Calculations!A179,References!$A$13:$A$50,0)),IF(Application!$L$20="No",INDEX(References!$B$13:$B$50,MATCH(Calculations!A179,References!$A$13:$A$50,0))))</f>
        <v>0</v>
      </c>
      <c r="J179" s="27"/>
      <c r="K179" s="146" t="str">
        <f>IF(D179&gt;0,D179*I179,"")</f>
        <v/>
      </c>
      <c r="L179" t="str">
        <f>K179</f>
        <v/>
      </c>
      <c r="N179" t="str">
        <f t="shared" ref="N179:N181" si="25">IF(ISNUMBER(H179),H179*D179,"")</f>
        <v/>
      </c>
      <c r="O179" t="str">
        <f>IF(ISNUMBER(G179),G179*References!$E$13,"")</f>
        <v/>
      </c>
    </row>
    <row r="180" spans="1:15" ht="15.5" x14ac:dyDescent="0.35">
      <c r="A180" s="2" t="str">
        <f>IF(Worksheet!I189="","",References!$A$49)</f>
        <v/>
      </c>
      <c r="B180" s="2" t="str">
        <f>LEFT(A180,4)</f>
        <v/>
      </c>
      <c r="C180" s="93">
        <f>Worksheet!G189</f>
        <v>0</v>
      </c>
      <c r="D180" s="93">
        <f>Worksheet!I189</f>
        <v>0</v>
      </c>
      <c r="E180" s="93">
        <f>Worksheet!K189</f>
        <v>0</v>
      </c>
      <c r="F180" s="95" t="str">
        <f>IF(A180="","",G180*1000)</f>
        <v/>
      </c>
      <c r="G180" s="102" t="str">
        <f>IF(A180="","",References!$T$39)</f>
        <v/>
      </c>
      <c r="H180" s="100" t="e">
        <f>IF(OR(G180="",References!$N$2=0),"",F180/1000*References!$P$16)</f>
        <v>#N/A</v>
      </c>
      <c r="I180" s="94" t="b">
        <f>IF(Application!$L$20="Yes",INDEX(References!$C$13:$C$50,MATCH(Calculations!A180,References!$A$13:$A$50,0)),IF(Application!$L$20="No",INDEX(References!$B$13:$B$50,MATCH(Calculations!A180,References!$A$13:$A$50,0))))</f>
        <v>0</v>
      </c>
      <c r="J180" s="27"/>
      <c r="K180" s="146" t="str">
        <f>IF(D180&gt;0,D180*I180,"")</f>
        <v/>
      </c>
      <c r="L180" t="str">
        <f>K180</f>
        <v/>
      </c>
      <c r="N180" t="str">
        <f t="shared" si="25"/>
        <v/>
      </c>
      <c r="O180" t="str">
        <f>IF(ISNUMBER(G180),G180*References!$E$13,"")</f>
        <v/>
      </c>
    </row>
    <row r="181" spans="1:15" ht="15.5" x14ac:dyDescent="0.35">
      <c r="A181" s="2" t="str">
        <f>IF(Worksheet!I190="","",References!$A$49)</f>
        <v/>
      </c>
      <c r="B181" s="2" t="str">
        <f>LEFT(A181,4)</f>
        <v/>
      </c>
      <c r="C181" s="93">
        <f>Worksheet!G190</f>
        <v>0</v>
      </c>
      <c r="D181" s="93">
        <f>Worksheet!I190</f>
        <v>0</v>
      </c>
      <c r="E181" s="93">
        <f>Worksheet!K190</f>
        <v>0</v>
      </c>
      <c r="F181" s="95" t="str">
        <f>IF(A181="","",G181*1000)</f>
        <v/>
      </c>
      <c r="G181" s="102" t="str">
        <f>IF(A181="","",References!$T$39)</f>
        <v/>
      </c>
      <c r="H181" s="100" t="e">
        <f>IF(OR(G181="",References!$N$2=0),"",F181/1000*References!$P$16)</f>
        <v>#N/A</v>
      </c>
      <c r="I181" s="94" t="b">
        <f>IF(Application!$L$20="Yes",INDEX(References!$C$13:$C$50,MATCH(Calculations!A181,References!$A$13:$A$50,0)),IF(Application!$L$20="No",INDEX(References!$B$13:$B$50,MATCH(Calculations!A181,References!$A$13:$A$50,0))))</f>
        <v>0</v>
      </c>
      <c r="J181" s="27"/>
      <c r="K181" s="146" t="str">
        <f>IF(D181&gt;0,D181*I181,"")</f>
        <v/>
      </c>
      <c r="L181" t="str">
        <f>K181</f>
        <v/>
      </c>
      <c r="N181" t="str">
        <f t="shared" si="25"/>
        <v/>
      </c>
      <c r="O181" t="str">
        <f>IF(ISNUMBER(G181),G181*References!$E$13,"")</f>
        <v/>
      </c>
    </row>
    <row r="182" spans="1:15" ht="6" customHeight="1" x14ac:dyDescent="0.35">
      <c r="N182" t="str">
        <f t="shared" si="19"/>
        <v/>
      </c>
      <c r="O182" t="str">
        <f>IF(ISNUMBER(G182),G182*References!$E$13,"")</f>
        <v/>
      </c>
    </row>
    <row r="183" spans="1:15" ht="6" customHeight="1" x14ac:dyDescent="0.35">
      <c r="N183" t="str">
        <f t="shared" si="19"/>
        <v/>
      </c>
      <c r="O183" t="str">
        <f>IF(ISNUMBER(G183),G183*References!$E$13,"")</f>
        <v/>
      </c>
    </row>
    <row r="184" spans="1:15" ht="6" customHeight="1" x14ac:dyDescent="0.35">
      <c r="N184" t="str">
        <f t="shared" si="19"/>
        <v/>
      </c>
      <c r="O184" t="str">
        <f>IF(ISNUMBER(G184),G184*References!$E$13,"")</f>
        <v/>
      </c>
    </row>
    <row r="185" spans="1:15" ht="43.5" x14ac:dyDescent="0.35">
      <c r="A185" s="91" t="s">
        <v>26</v>
      </c>
      <c r="B185" s="91"/>
      <c r="C185" s="91" t="s">
        <v>158</v>
      </c>
      <c r="D185" s="91" t="s">
        <v>74</v>
      </c>
      <c r="E185" s="91" t="s">
        <v>73</v>
      </c>
      <c r="F185" s="91" t="s">
        <v>159</v>
      </c>
      <c r="G185" s="91" t="s">
        <v>160</v>
      </c>
      <c r="H185" s="91" t="s">
        <v>161</v>
      </c>
      <c r="I185" s="91" t="s">
        <v>162</v>
      </c>
      <c r="J185" s="81"/>
      <c r="K185" s="91" t="s">
        <v>190</v>
      </c>
      <c r="N185" s="333" t="s">
        <v>701</v>
      </c>
      <c r="O185" s="333" t="s">
        <v>702</v>
      </c>
    </row>
    <row r="186" spans="1:15" ht="15.5" x14ac:dyDescent="0.35">
      <c r="A186" s="2" t="str">
        <f>IF(Worksheet!I195="","",References!$A$50)</f>
        <v/>
      </c>
      <c r="B186" s="2" t="str">
        <f>LEFT(A186,4)</f>
        <v/>
      </c>
      <c r="C186" s="93">
        <f>Worksheet!G195</f>
        <v>0</v>
      </c>
      <c r="D186" s="93">
        <f>Worksheet!I195</f>
        <v>0</v>
      </c>
      <c r="E186" s="93">
        <f>Worksheet!K195</f>
        <v>0</v>
      </c>
      <c r="F186" s="95" t="str">
        <f>IF(A186="","",G186*1000)</f>
        <v/>
      </c>
      <c r="G186" s="102" t="str">
        <f>IF(A186="","",References!$T$40)</f>
        <v/>
      </c>
      <c r="H186" s="100" t="e">
        <f>IF(OR(G186="",References!$N$2=0),"",F186/1000*References!$P$16)</f>
        <v>#N/A</v>
      </c>
      <c r="I186" s="94" t="b">
        <f>IF(Application!$L$20="Yes",INDEX(References!$C$13:$C$50,MATCH(Calculations!A186,References!$A$13:$A$50,0)),IF(Application!$L$20="No",INDEX(References!$B$13:$B$50,MATCH(Calculations!A186,References!$A$13:$A$50,0))))</f>
        <v>0</v>
      </c>
      <c r="J186" s="27"/>
      <c r="K186" s="145" t="str">
        <f>IF(D186&gt;0,D186*I186,"")</f>
        <v/>
      </c>
      <c r="L186" t="str">
        <f>K186</f>
        <v/>
      </c>
      <c r="N186" t="str">
        <f>IF(ISNUMBER(H186),H186*D186,"")</f>
        <v/>
      </c>
      <c r="O186" t="str">
        <f>IF(ISNUMBER(G186),G186*References!$E$13,"")</f>
        <v/>
      </c>
    </row>
    <row r="187" spans="1:15" ht="15.5" x14ac:dyDescent="0.35">
      <c r="A187" s="2" t="str">
        <f>IF(Worksheet!I196="","",References!$A$50)</f>
        <v/>
      </c>
      <c r="B187" s="2" t="str">
        <f>LEFT(A187,4)</f>
        <v/>
      </c>
      <c r="C187" s="93">
        <f>Worksheet!G196</f>
        <v>0</v>
      </c>
      <c r="D187" s="93">
        <f>Worksheet!I196</f>
        <v>0</v>
      </c>
      <c r="E187" s="93">
        <f>Worksheet!K196</f>
        <v>0</v>
      </c>
      <c r="F187" s="95" t="str">
        <f>IF(A187="","",G187*1000)</f>
        <v/>
      </c>
      <c r="G187" s="102" t="str">
        <f>IF(A187="","",References!$T$40)</f>
        <v/>
      </c>
      <c r="H187" s="100" t="e">
        <f>IF(OR(G187="",References!$N$2=0),"",F187/1000*References!$P$16)</f>
        <v>#N/A</v>
      </c>
      <c r="I187" s="94" t="b">
        <f>IF(Application!$L$20="Yes",INDEX(References!$C$13:$C$50,MATCH(Calculations!A187,References!$A$13:$A$50,0)),IF(Application!$L$20="No",INDEX(References!$B$13:$B$50,MATCH(Calculations!A187,References!$A$13:$A$50,0))))</f>
        <v>0</v>
      </c>
      <c r="J187" s="27"/>
      <c r="K187" s="146" t="str">
        <f>IF(D187&gt;0,D187*I187,"")</f>
        <v/>
      </c>
      <c r="L187" t="str">
        <f>K187</f>
        <v/>
      </c>
      <c r="N187" t="str">
        <f t="shared" ref="N187:N189" si="26">IF(ISNUMBER(H187),H187*D187,"")</f>
        <v/>
      </c>
      <c r="O187" t="str">
        <f>IF(ISNUMBER(G187),G187*References!$E$13,"")</f>
        <v/>
      </c>
    </row>
    <row r="188" spans="1:15" ht="15.5" x14ac:dyDescent="0.35">
      <c r="A188" s="2" t="str">
        <f>IF(Worksheet!I197="","",References!$A$50)</f>
        <v/>
      </c>
      <c r="B188" s="2" t="str">
        <f>LEFT(A188,4)</f>
        <v/>
      </c>
      <c r="C188" s="93">
        <f>Worksheet!G197</f>
        <v>0</v>
      </c>
      <c r="D188" s="93">
        <f>Worksheet!I197</f>
        <v>0</v>
      </c>
      <c r="E188" s="93">
        <f>Worksheet!K197</f>
        <v>0</v>
      </c>
      <c r="F188" s="95" t="str">
        <f>IF(A188="","",G188*1000)</f>
        <v/>
      </c>
      <c r="G188" s="102" t="str">
        <f>IF(A188="","",References!$T$40)</f>
        <v/>
      </c>
      <c r="H188" s="100" t="e">
        <f>IF(OR(G188="",References!$N$2=0),"",F188/1000*References!$P$16)</f>
        <v>#N/A</v>
      </c>
      <c r="I188" s="94" t="b">
        <f>IF(Application!$L$20="Yes",INDEX(References!$C$13:$C$50,MATCH(Calculations!A188,References!$A$13:$A$50,0)),IF(Application!$L$20="No",INDEX(References!$B$13:$B$50,MATCH(Calculations!A188,References!$A$13:$A$50,0))))</f>
        <v>0</v>
      </c>
      <c r="J188" s="27"/>
      <c r="K188" s="146" t="str">
        <f>IF(D188&gt;0,D188*I188,"")</f>
        <v/>
      </c>
      <c r="L188" t="str">
        <f>K188</f>
        <v/>
      </c>
      <c r="N188" t="str">
        <f t="shared" si="26"/>
        <v/>
      </c>
      <c r="O188" t="str">
        <f>IF(ISNUMBER(G188),G188*References!$E$13,"")</f>
        <v/>
      </c>
    </row>
    <row r="189" spans="1:15" ht="15.5" x14ac:dyDescent="0.35">
      <c r="A189" s="2" t="str">
        <f>IF(Worksheet!I198="","",References!$A$50)</f>
        <v/>
      </c>
      <c r="B189" s="2" t="str">
        <f>LEFT(A189,4)</f>
        <v/>
      </c>
      <c r="C189" s="93">
        <f>Worksheet!G198</f>
        <v>0</v>
      </c>
      <c r="D189" s="93">
        <f>Worksheet!I198</f>
        <v>0</v>
      </c>
      <c r="E189" s="93">
        <f>Worksheet!K198</f>
        <v>0</v>
      </c>
      <c r="F189" s="95" t="str">
        <f>IF(A189="","",G189*1000)</f>
        <v/>
      </c>
      <c r="G189" s="102" t="str">
        <f>IF(A189="","",References!$T$40)</f>
        <v/>
      </c>
      <c r="H189" s="100" t="e">
        <f>IF(OR(G189="",References!$N$2=0),"",F189/1000*References!$P$16)</f>
        <v>#N/A</v>
      </c>
      <c r="I189" s="94" t="b">
        <f>IF(Application!$L$20="Yes",INDEX(References!$C$13:$C$50,MATCH(Calculations!A189,References!$A$13:$A$50,0)),IF(Application!$L$20="No",INDEX(References!$B$13:$B$50,MATCH(Calculations!A189,References!$A$13:$A$50,0))))</f>
        <v>0</v>
      </c>
      <c r="J189" s="27"/>
      <c r="K189" s="146" t="str">
        <f>IF(D189&gt;0,D189*I189,"")</f>
        <v/>
      </c>
      <c r="L189" t="str">
        <f>K189</f>
        <v/>
      </c>
      <c r="N189" t="str">
        <f t="shared" si="26"/>
        <v/>
      </c>
      <c r="O189" t="str">
        <f>IF(ISNUMBER(G189),G189*References!$E$13,"")</f>
        <v/>
      </c>
    </row>
    <row r="190" spans="1:15" x14ac:dyDescent="0.35">
      <c r="O190" t="str">
        <f>IF(ISNUMBER(G190),G190*References!$E$13,"")</f>
        <v/>
      </c>
    </row>
    <row r="191" spans="1:15" x14ac:dyDescent="0.35">
      <c r="L191">
        <f>SUM(L2:L190)</f>
        <v>0</v>
      </c>
      <c r="N191">
        <f>SUM(N2:N189)</f>
        <v>0</v>
      </c>
      <c r="O191">
        <f>SUM(O2:O189)</f>
        <v>0</v>
      </c>
    </row>
  </sheetData>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rgb="FFFF0000"/>
  </sheetPr>
  <dimension ref="A2:D211"/>
  <sheetViews>
    <sheetView zoomScale="97" workbookViewId="0">
      <pane xSplit="1" ySplit="11" topLeftCell="B200" activePane="bottomRight" state="frozen"/>
      <selection pane="topRight" activeCell="B1" sqref="B1"/>
      <selection pane="bottomLeft" activeCell="A12" sqref="A12"/>
      <selection pane="bottomRight" activeCell="B211" sqref="B211"/>
    </sheetView>
  </sheetViews>
  <sheetFormatPr defaultRowHeight="14.5" x14ac:dyDescent="0.35"/>
  <cols>
    <col min="1" max="1" width="25.54296875" style="3" customWidth="1"/>
    <col min="2" max="2" width="107.81640625" style="9" customWidth="1"/>
    <col min="3" max="3" width="9.1796875" style="3" customWidth="1"/>
    <col min="4" max="4" width="17.81640625" style="3" bestFit="1" customWidth="1"/>
  </cols>
  <sheetData>
    <row r="2" spans="1:4" ht="15.5" x14ac:dyDescent="0.35">
      <c r="A2" s="10" t="s">
        <v>270</v>
      </c>
      <c r="B2" s="7"/>
    </row>
    <row r="3" spans="1:4" ht="15.5" x14ac:dyDescent="0.35">
      <c r="A3" s="10"/>
      <c r="B3" s="7"/>
    </row>
    <row r="4" spans="1:4" ht="15.5" x14ac:dyDescent="0.35">
      <c r="A4" s="10"/>
      <c r="B4" s="7" t="s">
        <v>398</v>
      </c>
    </row>
    <row r="5" spans="1:4" ht="15.5" x14ac:dyDescent="0.35">
      <c r="A5" s="224" t="s">
        <v>700</v>
      </c>
      <c r="B5" s="7" t="s">
        <v>397</v>
      </c>
    </row>
    <row r="6" spans="1:4" ht="16" thickBot="1" x14ac:dyDescent="0.4">
      <c r="A6" s="11"/>
      <c r="B6" s="7"/>
    </row>
    <row r="7" spans="1:4" ht="16" thickBot="1" x14ac:dyDescent="0.4">
      <c r="A7" s="12" t="s">
        <v>762</v>
      </c>
      <c r="B7" s="7" t="s">
        <v>32</v>
      </c>
    </row>
    <row r="8" spans="1:4" ht="16" thickBot="1" x14ac:dyDescent="0.4">
      <c r="A8" s="159" t="s">
        <v>723</v>
      </c>
      <c r="B8" s="7" t="s">
        <v>33</v>
      </c>
    </row>
    <row r="9" spans="1:4" ht="16" thickBot="1" x14ac:dyDescent="0.4">
      <c r="A9" s="13">
        <v>2025</v>
      </c>
      <c r="B9" s="7" t="s">
        <v>34</v>
      </c>
    </row>
    <row r="10" spans="1:4" ht="15.5" x14ac:dyDescent="0.35">
      <c r="A10" s="14"/>
      <c r="B10" s="7"/>
    </row>
    <row r="11" spans="1:4" ht="15.5" x14ac:dyDescent="0.35">
      <c r="A11" s="15" t="s">
        <v>35</v>
      </c>
      <c r="B11" s="8" t="s">
        <v>36</v>
      </c>
      <c r="C11" s="16" t="s">
        <v>37</v>
      </c>
      <c r="D11" s="16" t="s">
        <v>38</v>
      </c>
    </row>
    <row r="12" spans="1:4" ht="15.5" x14ac:dyDescent="0.35">
      <c r="A12" s="3" t="s">
        <v>208</v>
      </c>
      <c r="B12" s="7" t="s">
        <v>209</v>
      </c>
      <c r="C12" s="3" t="s">
        <v>210</v>
      </c>
      <c r="D12" s="79" t="s">
        <v>207</v>
      </c>
    </row>
    <row r="13" spans="1:4" x14ac:dyDescent="0.35">
      <c r="A13" s="3" t="s">
        <v>271</v>
      </c>
      <c r="B13" s="9" t="s">
        <v>272</v>
      </c>
      <c r="C13" s="3" t="s">
        <v>273</v>
      </c>
      <c r="D13" s="3" t="s">
        <v>274</v>
      </c>
    </row>
    <row r="14" spans="1:4" x14ac:dyDescent="0.35">
      <c r="A14" s="3" t="s">
        <v>271</v>
      </c>
      <c r="B14" s="9" t="s">
        <v>275</v>
      </c>
      <c r="C14" s="3" t="s">
        <v>273</v>
      </c>
      <c r="D14" s="3" t="s">
        <v>274</v>
      </c>
    </row>
    <row r="15" spans="1:4" x14ac:dyDescent="0.35">
      <c r="A15" s="3" t="s">
        <v>271</v>
      </c>
      <c r="B15" s="9" t="s">
        <v>277</v>
      </c>
      <c r="C15" s="3" t="s">
        <v>273</v>
      </c>
      <c r="D15" s="3" t="s">
        <v>274</v>
      </c>
    </row>
    <row r="16" spans="1:4" x14ac:dyDescent="0.35">
      <c r="A16" s="3" t="s">
        <v>271</v>
      </c>
      <c r="B16" s="9" t="s">
        <v>278</v>
      </c>
      <c r="C16" s="3" t="s">
        <v>273</v>
      </c>
      <c r="D16" s="3" t="s">
        <v>274</v>
      </c>
    </row>
    <row r="17" spans="1:4" x14ac:dyDescent="0.35">
      <c r="A17" s="3" t="s">
        <v>271</v>
      </c>
      <c r="B17" s="9" t="s">
        <v>288</v>
      </c>
      <c r="C17" s="3" t="s">
        <v>273</v>
      </c>
      <c r="D17" s="3" t="s">
        <v>274</v>
      </c>
    </row>
    <row r="18" spans="1:4" x14ac:dyDescent="0.35">
      <c r="A18" s="3" t="s">
        <v>271</v>
      </c>
      <c r="B18" s="9" t="s">
        <v>281</v>
      </c>
      <c r="C18" s="3" t="s">
        <v>273</v>
      </c>
      <c r="D18" s="3" t="s">
        <v>274</v>
      </c>
    </row>
    <row r="19" spans="1:4" x14ac:dyDescent="0.35">
      <c r="A19" s="3" t="s">
        <v>271</v>
      </c>
      <c r="B19" s="9" t="s">
        <v>287</v>
      </c>
      <c r="C19" s="3" t="s">
        <v>273</v>
      </c>
      <c r="D19" s="3" t="s">
        <v>274</v>
      </c>
    </row>
    <row r="20" spans="1:4" x14ac:dyDescent="0.35">
      <c r="A20" s="3" t="s">
        <v>271</v>
      </c>
      <c r="B20" s="9" t="s">
        <v>282</v>
      </c>
      <c r="C20" s="3" t="s">
        <v>273</v>
      </c>
      <c r="D20" s="3" t="s">
        <v>274</v>
      </c>
    </row>
    <row r="21" spans="1:4" x14ac:dyDescent="0.35">
      <c r="A21" s="3" t="s">
        <v>271</v>
      </c>
      <c r="B21" s="9" t="s">
        <v>284</v>
      </c>
      <c r="C21" s="3" t="s">
        <v>273</v>
      </c>
      <c r="D21" s="3" t="s">
        <v>274</v>
      </c>
    </row>
    <row r="22" spans="1:4" x14ac:dyDescent="0.35">
      <c r="A22" s="3" t="s">
        <v>271</v>
      </c>
      <c r="B22" s="9" t="s">
        <v>285</v>
      </c>
      <c r="C22" s="3" t="s">
        <v>273</v>
      </c>
      <c r="D22" s="3" t="s">
        <v>274</v>
      </c>
    </row>
    <row r="23" spans="1:4" ht="29" x14ac:dyDescent="0.35">
      <c r="A23" s="3" t="s">
        <v>271</v>
      </c>
      <c r="B23" s="9" t="s">
        <v>286</v>
      </c>
      <c r="C23" s="3" t="s">
        <v>273</v>
      </c>
      <c r="D23" s="3" t="s">
        <v>274</v>
      </c>
    </row>
    <row r="24" spans="1:4" ht="29" x14ac:dyDescent="0.35">
      <c r="A24" s="3" t="s">
        <v>289</v>
      </c>
      <c r="B24" s="9" t="s">
        <v>290</v>
      </c>
      <c r="C24" s="3" t="s">
        <v>273</v>
      </c>
      <c r="D24" s="3" t="s">
        <v>291</v>
      </c>
    </row>
    <row r="25" spans="1:4" ht="29" x14ac:dyDescent="0.35">
      <c r="A25" s="3" t="s">
        <v>289</v>
      </c>
      <c r="B25" s="9" t="s">
        <v>292</v>
      </c>
      <c r="C25" s="3" t="s">
        <v>273</v>
      </c>
      <c r="D25" s="3" t="s">
        <v>291</v>
      </c>
    </row>
    <row r="26" spans="1:4" ht="29" x14ac:dyDescent="0.35">
      <c r="A26" s="3" t="s">
        <v>289</v>
      </c>
      <c r="B26" s="9" t="s">
        <v>293</v>
      </c>
      <c r="C26" s="3" t="s">
        <v>273</v>
      </c>
      <c r="D26" s="3" t="s">
        <v>291</v>
      </c>
    </row>
    <row r="27" spans="1:4" x14ac:dyDescent="0.35">
      <c r="A27" s="3" t="s">
        <v>289</v>
      </c>
      <c r="B27" s="9" t="s">
        <v>294</v>
      </c>
      <c r="C27" s="3" t="s">
        <v>273</v>
      </c>
      <c r="D27" s="3" t="s">
        <v>291</v>
      </c>
    </row>
    <row r="28" spans="1:4" x14ac:dyDescent="0.35">
      <c r="A28" s="3" t="s">
        <v>296</v>
      </c>
      <c r="B28" s="9" t="s">
        <v>358</v>
      </c>
      <c r="C28" s="3" t="s">
        <v>273</v>
      </c>
      <c r="D28" s="3" t="s">
        <v>295</v>
      </c>
    </row>
    <row r="29" spans="1:4" x14ac:dyDescent="0.35">
      <c r="A29" s="3" t="s">
        <v>357</v>
      </c>
      <c r="B29" s="9" t="s">
        <v>354</v>
      </c>
      <c r="C29" s="3" t="s">
        <v>355</v>
      </c>
      <c r="D29" s="3" t="s">
        <v>356</v>
      </c>
    </row>
    <row r="30" spans="1:4" x14ac:dyDescent="0.35">
      <c r="A30" s="3" t="s">
        <v>359</v>
      </c>
      <c r="B30" s="9" t="s">
        <v>360</v>
      </c>
      <c r="C30" s="3" t="s">
        <v>273</v>
      </c>
      <c r="D30" s="3" t="s">
        <v>361</v>
      </c>
    </row>
    <row r="31" spans="1:4" x14ac:dyDescent="0.35">
      <c r="A31" s="3" t="s">
        <v>359</v>
      </c>
      <c r="B31" s="9" t="s">
        <v>362</v>
      </c>
      <c r="C31" s="3" t="s">
        <v>273</v>
      </c>
      <c r="D31" s="3" t="s">
        <v>361</v>
      </c>
    </row>
    <row r="32" spans="1:4" x14ac:dyDescent="0.35">
      <c r="A32" s="3" t="s">
        <v>359</v>
      </c>
      <c r="B32" s="9" t="s">
        <v>364</v>
      </c>
      <c r="C32" s="3" t="s">
        <v>273</v>
      </c>
      <c r="D32" s="3" t="s">
        <v>361</v>
      </c>
    </row>
    <row r="33" spans="1:4" x14ac:dyDescent="0.35">
      <c r="A33" s="3" t="s">
        <v>359</v>
      </c>
      <c r="B33" s="9" t="s">
        <v>365</v>
      </c>
      <c r="C33" s="3" t="s">
        <v>273</v>
      </c>
      <c r="D33" s="3" t="s">
        <v>382</v>
      </c>
    </row>
    <row r="34" spans="1:4" x14ac:dyDescent="0.35">
      <c r="A34" s="3" t="s">
        <v>359</v>
      </c>
      <c r="B34" s="9" t="s">
        <v>383</v>
      </c>
      <c r="C34" s="3" t="s">
        <v>355</v>
      </c>
      <c r="D34" s="3" t="s">
        <v>384</v>
      </c>
    </row>
    <row r="35" spans="1:4" x14ac:dyDescent="0.35">
      <c r="A35" s="3" t="s">
        <v>388</v>
      </c>
      <c r="B35" s="9" t="s">
        <v>389</v>
      </c>
      <c r="C35" s="3" t="s">
        <v>390</v>
      </c>
      <c r="D35" s="3" t="s">
        <v>391</v>
      </c>
    </row>
    <row r="36" spans="1:4" x14ac:dyDescent="0.35">
      <c r="A36" s="3" t="s">
        <v>393</v>
      </c>
      <c r="B36" s="9" t="s">
        <v>395</v>
      </c>
      <c r="C36" s="3" t="s">
        <v>273</v>
      </c>
      <c r="D36" s="3" t="s">
        <v>394</v>
      </c>
    </row>
    <row r="37" spans="1:4" x14ac:dyDescent="0.35">
      <c r="A37" s="3" t="s">
        <v>393</v>
      </c>
      <c r="B37" s="9" t="s">
        <v>396</v>
      </c>
      <c r="C37" s="3" t="s">
        <v>273</v>
      </c>
      <c r="D37" s="3" t="s">
        <v>394</v>
      </c>
    </row>
    <row r="38" spans="1:4" x14ac:dyDescent="0.35">
      <c r="A38" s="3" t="s">
        <v>393</v>
      </c>
      <c r="B38" s="9" t="s">
        <v>399</v>
      </c>
      <c r="C38" s="3" t="s">
        <v>273</v>
      </c>
      <c r="D38" s="3" t="s">
        <v>401</v>
      </c>
    </row>
    <row r="39" spans="1:4" x14ac:dyDescent="0.35">
      <c r="A39" s="3" t="s">
        <v>393</v>
      </c>
      <c r="B39" s="9" t="s">
        <v>400</v>
      </c>
      <c r="C39" s="3" t="s">
        <v>273</v>
      </c>
      <c r="D39" s="3" t="s">
        <v>401</v>
      </c>
    </row>
    <row r="40" spans="1:4" x14ac:dyDescent="0.35">
      <c r="A40" s="3" t="s">
        <v>392</v>
      </c>
      <c r="B40" s="9" t="s">
        <v>405</v>
      </c>
      <c r="C40" s="3" t="s">
        <v>273</v>
      </c>
      <c r="D40" s="79" t="s">
        <v>404</v>
      </c>
    </row>
    <row r="41" spans="1:4" x14ac:dyDescent="0.35">
      <c r="A41" s="3" t="s">
        <v>392</v>
      </c>
      <c r="B41" s="9" t="s">
        <v>406</v>
      </c>
      <c r="C41" s="3" t="s">
        <v>273</v>
      </c>
      <c r="D41" s="79" t="s">
        <v>404</v>
      </c>
    </row>
    <row r="42" spans="1:4" x14ac:dyDescent="0.35">
      <c r="A42" s="3" t="s">
        <v>392</v>
      </c>
      <c r="B42" s="9" t="s">
        <v>407</v>
      </c>
      <c r="C42" s="3" t="s">
        <v>273</v>
      </c>
      <c r="D42" s="79" t="s">
        <v>404</v>
      </c>
    </row>
    <row r="44" spans="1:4" x14ac:dyDescent="0.35">
      <c r="A44" s="3" t="s">
        <v>392</v>
      </c>
      <c r="B44" s="9" t="s">
        <v>408</v>
      </c>
      <c r="C44" s="3" t="s">
        <v>273</v>
      </c>
      <c r="D44" s="3" t="s">
        <v>410</v>
      </c>
    </row>
    <row r="45" spans="1:4" x14ac:dyDescent="0.35">
      <c r="A45" s="3" t="s">
        <v>392</v>
      </c>
      <c r="B45" s="9" t="s">
        <v>409</v>
      </c>
      <c r="C45" s="3" t="s">
        <v>273</v>
      </c>
      <c r="D45" s="3" t="s">
        <v>410</v>
      </c>
    </row>
    <row r="46" spans="1:4" x14ac:dyDescent="0.35">
      <c r="A46" s="3" t="s">
        <v>420</v>
      </c>
      <c r="B46" s="9" t="s">
        <v>416</v>
      </c>
      <c r="C46" s="3" t="s">
        <v>355</v>
      </c>
      <c r="D46" s="3" t="s">
        <v>419</v>
      </c>
    </row>
    <row r="47" spans="1:4" x14ac:dyDescent="0.35">
      <c r="A47" s="3" t="s">
        <v>420</v>
      </c>
      <c r="B47" s="9" t="s">
        <v>418</v>
      </c>
      <c r="C47" s="3" t="s">
        <v>355</v>
      </c>
      <c r="D47" s="3" t="s">
        <v>419</v>
      </c>
    </row>
    <row r="48" spans="1:4" x14ac:dyDescent="0.35">
      <c r="A48" s="3" t="s">
        <v>420</v>
      </c>
      <c r="B48" s="9" t="s">
        <v>417</v>
      </c>
      <c r="C48" s="3" t="s">
        <v>355</v>
      </c>
      <c r="D48" s="3" t="s">
        <v>419</v>
      </c>
    </row>
    <row r="49" spans="1:4" x14ac:dyDescent="0.35">
      <c r="A49" s="3" t="s">
        <v>420</v>
      </c>
      <c r="B49" s="9" t="s">
        <v>422</v>
      </c>
      <c r="C49" s="3" t="s">
        <v>273</v>
      </c>
      <c r="D49" s="3" t="s">
        <v>423</v>
      </c>
    </row>
    <row r="50" spans="1:4" x14ac:dyDescent="0.35">
      <c r="A50" s="3" t="s">
        <v>448</v>
      </c>
      <c r="B50" s="9" t="s">
        <v>449</v>
      </c>
      <c r="C50" s="3" t="s">
        <v>273</v>
      </c>
      <c r="D50" s="3" t="s">
        <v>450</v>
      </c>
    </row>
    <row r="52" spans="1:4" x14ac:dyDescent="0.35">
      <c r="A52" s="3" t="s">
        <v>451</v>
      </c>
      <c r="B52" s="9" t="s">
        <v>452</v>
      </c>
      <c r="C52" s="3" t="s">
        <v>273</v>
      </c>
      <c r="D52" s="3" t="s">
        <v>453</v>
      </c>
    </row>
    <row r="53" spans="1:4" x14ac:dyDescent="0.35">
      <c r="B53" s="9" t="s">
        <v>455</v>
      </c>
    </row>
    <row r="54" spans="1:4" x14ac:dyDescent="0.35">
      <c r="B54" s="9" t="s">
        <v>456</v>
      </c>
    </row>
    <row r="55" spans="1:4" x14ac:dyDescent="0.35">
      <c r="B55" s="9" t="s">
        <v>457</v>
      </c>
    </row>
    <row r="56" spans="1:4" x14ac:dyDescent="0.35">
      <c r="A56" s="3" t="s">
        <v>458</v>
      </c>
      <c r="B56" s="9" t="s">
        <v>459</v>
      </c>
      <c r="C56" s="3" t="s">
        <v>273</v>
      </c>
      <c r="D56" s="3" t="s">
        <v>460</v>
      </c>
    </row>
    <row r="57" spans="1:4" x14ac:dyDescent="0.35">
      <c r="A57" s="3" t="s">
        <v>458</v>
      </c>
      <c r="B57" s="9" t="s">
        <v>461</v>
      </c>
      <c r="C57" s="3" t="s">
        <v>462</v>
      </c>
      <c r="D57" s="3" t="s">
        <v>460</v>
      </c>
    </row>
    <row r="58" spans="1:4" x14ac:dyDescent="0.35">
      <c r="A58" s="3" t="s">
        <v>468</v>
      </c>
      <c r="B58" s="9" t="s">
        <v>464</v>
      </c>
      <c r="C58" s="3" t="s">
        <v>469</v>
      </c>
      <c r="D58" s="3" t="s">
        <v>470</v>
      </c>
    </row>
    <row r="59" spans="1:4" x14ac:dyDescent="0.35">
      <c r="A59" s="3" t="s">
        <v>468</v>
      </c>
      <c r="B59" s="9" t="s">
        <v>465</v>
      </c>
      <c r="C59" s="3" t="s">
        <v>469</v>
      </c>
      <c r="D59" s="3" t="s">
        <v>470</v>
      </c>
    </row>
    <row r="60" spans="1:4" x14ac:dyDescent="0.35">
      <c r="A60" s="3" t="s">
        <v>468</v>
      </c>
      <c r="B60" s="9" t="s">
        <v>466</v>
      </c>
      <c r="C60" s="3" t="s">
        <v>469</v>
      </c>
      <c r="D60" s="3" t="s">
        <v>470</v>
      </c>
    </row>
    <row r="61" spans="1:4" x14ac:dyDescent="0.35">
      <c r="A61" s="3" t="s">
        <v>468</v>
      </c>
      <c r="B61" s="9" t="s">
        <v>467</v>
      </c>
      <c r="C61" s="3" t="s">
        <v>469</v>
      </c>
      <c r="D61" s="3" t="s">
        <v>470</v>
      </c>
    </row>
    <row r="62" spans="1:4" x14ac:dyDescent="0.35">
      <c r="A62" s="3" t="s">
        <v>471</v>
      </c>
      <c r="B62" s="9" t="s">
        <v>472</v>
      </c>
      <c r="C62" s="3" t="s">
        <v>469</v>
      </c>
      <c r="D62" s="3">
        <v>2</v>
      </c>
    </row>
    <row r="63" spans="1:4" x14ac:dyDescent="0.35">
      <c r="A63" s="3" t="s">
        <v>473</v>
      </c>
      <c r="B63" s="9" t="s">
        <v>475</v>
      </c>
      <c r="C63" s="3" t="s">
        <v>469</v>
      </c>
      <c r="D63" s="3" t="s">
        <v>474</v>
      </c>
    </row>
    <row r="64" spans="1:4" ht="29" x14ac:dyDescent="0.35">
      <c r="A64" s="3" t="s">
        <v>473</v>
      </c>
      <c r="B64" s="9" t="s">
        <v>476</v>
      </c>
      <c r="C64" s="3" t="s">
        <v>469</v>
      </c>
      <c r="D64" s="3" t="s">
        <v>474</v>
      </c>
    </row>
    <row r="65" spans="1:4" x14ac:dyDescent="0.35">
      <c r="A65" s="3" t="s">
        <v>473</v>
      </c>
      <c r="B65" s="9" t="s">
        <v>477</v>
      </c>
      <c r="C65" s="3" t="s">
        <v>469</v>
      </c>
      <c r="D65" s="3" t="s">
        <v>474</v>
      </c>
    </row>
    <row r="66" spans="1:4" ht="29" x14ac:dyDescent="0.35">
      <c r="A66" s="3" t="s">
        <v>480</v>
      </c>
      <c r="B66" s="9" t="s">
        <v>481</v>
      </c>
      <c r="C66" s="3" t="s">
        <v>469</v>
      </c>
      <c r="D66" s="3" t="s">
        <v>474</v>
      </c>
    </row>
    <row r="67" spans="1:4" ht="29" x14ac:dyDescent="0.35">
      <c r="A67" s="3" t="s">
        <v>480</v>
      </c>
      <c r="B67" s="9" t="s">
        <v>482</v>
      </c>
      <c r="C67" s="3" t="s">
        <v>469</v>
      </c>
      <c r="D67" s="3" t="s">
        <v>474</v>
      </c>
    </row>
    <row r="68" spans="1:4" x14ac:dyDescent="0.35">
      <c r="A68" s="3" t="s">
        <v>480</v>
      </c>
      <c r="B68" s="9" t="s">
        <v>483</v>
      </c>
      <c r="C68" s="3" t="s">
        <v>469</v>
      </c>
      <c r="D68" s="3" t="s">
        <v>474</v>
      </c>
    </row>
    <row r="69" spans="1:4" x14ac:dyDescent="0.35">
      <c r="A69" s="3" t="s">
        <v>494</v>
      </c>
      <c r="B69" s="9" t="s">
        <v>490</v>
      </c>
      <c r="C69" s="3" t="s">
        <v>355</v>
      </c>
      <c r="D69" s="3" t="s">
        <v>493</v>
      </c>
    </row>
    <row r="70" spans="1:4" x14ac:dyDescent="0.35">
      <c r="A70" s="3" t="s">
        <v>494</v>
      </c>
      <c r="B70" s="9" t="s">
        <v>491</v>
      </c>
      <c r="C70" s="3" t="s">
        <v>355</v>
      </c>
      <c r="D70" s="3" t="s">
        <v>493</v>
      </c>
    </row>
    <row r="71" spans="1:4" x14ac:dyDescent="0.35">
      <c r="A71" s="3" t="s">
        <v>494</v>
      </c>
      <c r="B71" s="9" t="s">
        <v>492</v>
      </c>
      <c r="C71" s="3" t="s">
        <v>355</v>
      </c>
      <c r="D71" s="3" t="s">
        <v>493</v>
      </c>
    </row>
    <row r="72" spans="1:4" x14ac:dyDescent="0.35">
      <c r="A72" s="3" t="s">
        <v>495</v>
      </c>
      <c r="B72" s="9" t="s">
        <v>497</v>
      </c>
      <c r="C72" s="3" t="s">
        <v>469</v>
      </c>
      <c r="D72" s="3" t="s">
        <v>496</v>
      </c>
    </row>
    <row r="73" spans="1:4" x14ac:dyDescent="0.35">
      <c r="A73" s="3" t="s">
        <v>495</v>
      </c>
      <c r="B73" s="9" t="s">
        <v>498</v>
      </c>
      <c r="C73" s="3" t="s">
        <v>469</v>
      </c>
      <c r="D73" s="3" t="s">
        <v>496</v>
      </c>
    </row>
    <row r="74" spans="1:4" x14ac:dyDescent="0.35">
      <c r="A74" s="3" t="s">
        <v>495</v>
      </c>
      <c r="B74" s="9" t="s">
        <v>499</v>
      </c>
      <c r="C74" s="3" t="s">
        <v>469</v>
      </c>
      <c r="D74" s="3" t="s">
        <v>496</v>
      </c>
    </row>
    <row r="75" spans="1:4" x14ac:dyDescent="0.35">
      <c r="A75" s="3" t="s">
        <v>495</v>
      </c>
      <c r="B75" s="9" t="s">
        <v>500</v>
      </c>
      <c r="C75" s="3" t="s">
        <v>469</v>
      </c>
      <c r="D75" s="3" t="s">
        <v>496</v>
      </c>
    </row>
    <row r="76" spans="1:4" x14ac:dyDescent="0.35">
      <c r="A76" s="3" t="s">
        <v>495</v>
      </c>
      <c r="B76" s="9" t="s">
        <v>501</v>
      </c>
      <c r="C76" s="3" t="s">
        <v>469</v>
      </c>
      <c r="D76" s="3" t="s">
        <v>496</v>
      </c>
    </row>
    <row r="77" spans="1:4" x14ac:dyDescent="0.35">
      <c r="A77" s="3" t="s">
        <v>495</v>
      </c>
      <c r="B77" s="9" t="s">
        <v>502</v>
      </c>
      <c r="C77" s="3" t="s">
        <v>469</v>
      </c>
      <c r="D77" s="3" t="s">
        <v>496</v>
      </c>
    </row>
    <row r="78" spans="1:4" x14ac:dyDescent="0.35">
      <c r="A78" s="3" t="s">
        <v>495</v>
      </c>
      <c r="B78" s="9" t="s">
        <v>504</v>
      </c>
      <c r="C78" s="3" t="s">
        <v>273</v>
      </c>
      <c r="D78" s="3" t="s">
        <v>508</v>
      </c>
    </row>
    <row r="79" spans="1:4" x14ac:dyDescent="0.35">
      <c r="A79" s="3" t="s">
        <v>495</v>
      </c>
      <c r="B79" s="9" t="s">
        <v>505</v>
      </c>
      <c r="C79" s="3" t="s">
        <v>273</v>
      </c>
      <c r="D79" s="3" t="s">
        <v>508</v>
      </c>
    </row>
    <row r="80" spans="1:4" x14ac:dyDescent="0.35">
      <c r="A80" s="3" t="s">
        <v>495</v>
      </c>
      <c r="B80" s="9" t="s">
        <v>506</v>
      </c>
      <c r="C80" s="3" t="s">
        <v>507</v>
      </c>
      <c r="D80" s="3" t="s">
        <v>508</v>
      </c>
    </row>
    <row r="81" spans="1:4" x14ac:dyDescent="0.35">
      <c r="A81" s="3" t="s">
        <v>495</v>
      </c>
      <c r="B81" s="9" t="s">
        <v>509</v>
      </c>
      <c r="C81" s="3" t="s">
        <v>273</v>
      </c>
      <c r="D81" s="3" t="s">
        <v>508</v>
      </c>
    </row>
    <row r="82" spans="1:4" x14ac:dyDescent="0.35">
      <c r="A82" s="3" t="s">
        <v>510</v>
      </c>
      <c r="B82" s="9" t="s">
        <v>511</v>
      </c>
      <c r="C82" s="3" t="s">
        <v>273</v>
      </c>
      <c r="D82" s="3" t="s">
        <v>513</v>
      </c>
    </row>
    <row r="83" spans="1:4" x14ac:dyDescent="0.35">
      <c r="A83" s="3" t="s">
        <v>510</v>
      </c>
      <c r="B83" s="9" t="s">
        <v>512</v>
      </c>
      <c r="C83" s="3" t="s">
        <v>273</v>
      </c>
      <c r="D83" s="3" t="s">
        <v>513</v>
      </c>
    </row>
    <row r="84" spans="1:4" x14ac:dyDescent="0.35">
      <c r="A84" s="3" t="s">
        <v>514</v>
      </c>
      <c r="B84" s="9" t="s">
        <v>515</v>
      </c>
      <c r="C84" s="3" t="s">
        <v>469</v>
      </c>
      <c r="D84" s="3" t="s">
        <v>516</v>
      </c>
    </row>
    <row r="85" spans="1:4" x14ac:dyDescent="0.35">
      <c r="A85" s="3" t="s">
        <v>514</v>
      </c>
      <c r="B85" s="9" t="s">
        <v>518</v>
      </c>
      <c r="C85" s="3" t="s">
        <v>469</v>
      </c>
      <c r="D85" s="3" t="s">
        <v>516</v>
      </c>
    </row>
    <row r="86" spans="1:4" ht="29" x14ac:dyDescent="0.35">
      <c r="A86" s="3" t="s">
        <v>514</v>
      </c>
      <c r="B86" s="9" t="s">
        <v>521</v>
      </c>
      <c r="C86" s="3" t="s">
        <v>469</v>
      </c>
      <c r="D86" s="3" t="s">
        <v>516</v>
      </c>
    </row>
    <row r="87" spans="1:4" x14ac:dyDescent="0.35">
      <c r="A87" s="3" t="s">
        <v>522</v>
      </c>
      <c r="B87" s="9" t="s">
        <v>523</v>
      </c>
      <c r="C87" s="3" t="s">
        <v>273</v>
      </c>
      <c r="D87" s="3" t="s">
        <v>524</v>
      </c>
    </row>
    <row r="89" spans="1:4" x14ac:dyDescent="0.35">
      <c r="A89" s="3" t="s">
        <v>525</v>
      </c>
      <c r="B89" s="9" t="s">
        <v>526</v>
      </c>
      <c r="C89" s="3" t="s">
        <v>273</v>
      </c>
      <c r="D89" s="3" t="s">
        <v>527</v>
      </c>
    </row>
    <row r="90" spans="1:4" x14ac:dyDescent="0.35">
      <c r="A90" s="3" t="s">
        <v>528</v>
      </c>
      <c r="B90" s="9" t="s">
        <v>529</v>
      </c>
      <c r="C90" s="3" t="s">
        <v>273</v>
      </c>
      <c r="D90" s="3" t="s">
        <v>527</v>
      </c>
    </row>
    <row r="91" spans="1:4" x14ac:dyDescent="0.35">
      <c r="A91" s="3" t="s">
        <v>528</v>
      </c>
      <c r="B91" s="9" t="s">
        <v>532</v>
      </c>
      <c r="C91" s="3" t="s">
        <v>273</v>
      </c>
      <c r="D91" s="3" t="s">
        <v>527</v>
      </c>
    </row>
    <row r="92" spans="1:4" x14ac:dyDescent="0.35">
      <c r="B92" s="9" t="s">
        <v>530</v>
      </c>
      <c r="C92" s="3" t="s">
        <v>273</v>
      </c>
      <c r="D92" s="3" t="s">
        <v>527</v>
      </c>
    </row>
    <row r="93" spans="1:4" x14ac:dyDescent="0.35">
      <c r="B93" s="9" t="s">
        <v>531</v>
      </c>
      <c r="C93" s="3" t="s">
        <v>273</v>
      </c>
      <c r="D93" s="3" t="s">
        <v>527</v>
      </c>
    </row>
    <row r="94" spans="1:4" x14ac:dyDescent="0.35">
      <c r="A94" s="3" t="s">
        <v>535</v>
      </c>
      <c r="B94" s="9" t="s">
        <v>538</v>
      </c>
      <c r="C94" s="3" t="s">
        <v>273</v>
      </c>
      <c r="D94" s="3" t="s">
        <v>536</v>
      </c>
    </row>
    <row r="95" spans="1:4" x14ac:dyDescent="0.35">
      <c r="B95" s="9" t="s">
        <v>537</v>
      </c>
      <c r="C95" s="3" t="s">
        <v>273</v>
      </c>
      <c r="D95" s="3" t="s">
        <v>536</v>
      </c>
    </row>
    <row r="96" spans="1:4" x14ac:dyDescent="0.35">
      <c r="A96" s="3" t="s">
        <v>539</v>
      </c>
      <c r="B96" s="9" t="s">
        <v>540</v>
      </c>
      <c r="C96" s="3" t="s">
        <v>273</v>
      </c>
      <c r="D96" s="3" t="s">
        <v>541</v>
      </c>
    </row>
    <row r="97" spans="1:4" x14ac:dyDescent="0.35">
      <c r="B97" s="9" t="s">
        <v>549</v>
      </c>
    </row>
    <row r="98" spans="1:4" ht="29" x14ac:dyDescent="0.35">
      <c r="B98" s="9" t="s">
        <v>554</v>
      </c>
    </row>
    <row r="99" spans="1:4" x14ac:dyDescent="0.35">
      <c r="B99" s="9" t="s">
        <v>555</v>
      </c>
    </row>
    <row r="100" spans="1:4" ht="29" x14ac:dyDescent="0.35">
      <c r="B100" s="9" t="s">
        <v>556</v>
      </c>
    </row>
    <row r="101" spans="1:4" x14ac:dyDescent="0.35">
      <c r="B101" s="9" t="s">
        <v>557</v>
      </c>
    </row>
    <row r="102" spans="1:4" x14ac:dyDescent="0.35">
      <c r="B102" s="9" t="s">
        <v>550</v>
      </c>
    </row>
    <row r="103" spans="1:4" ht="29" x14ac:dyDescent="0.35">
      <c r="B103" s="9" t="s">
        <v>551</v>
      </c>
    </row>
    <row r="104" spans="1:4" x14ac:dyDescent="0.35">
      <c r="B104" s="9" t="s">
        <v>552</v>
      </c>
    </row>
    <row r="105" spans="1:4" ht="29" x14ac:dyDescent="0.35">
      <c r="B105" s="9" t="s">
        <v>553</v>
      </c>
    </row>
    <row r="106" spans="1:4" x14ac:dyDescent="0.35">
      <c r="A106" s="3" t="s">
        <v>558</v>
      </c>
      <c r="B106" s="9" t="s">
        <v>559</v>
      </c>
      <c r="C106" s="3" t="s">
        <v>273</v>
      </c>
      <c r="D106" s="3" t="s">
        <v>560</v>
      </c>
    </row>
    <row r="107" spans="1:4" x14ac:dyDescent="0.35">
      <c r="A107" s="3" t="s">
        <v>558</v>
      </c>
      <c r="B107" s="9" t="s">
        <v>561</v>
      </c>
    </row>
    <row r="108" spans="1:4" x14ac:dyDescent="0.35">
      <c r="A108" s="3" t="s">
        <v>562</v>
      </c>
      <c r="B108" s="9" t="s">
        <v>566</v>
      </c>
      <c r="C108" s="3" t="s">
        <v>273</v>
      </c>
      <c r="D108" s="3" t="s">
        <v>564</v>
      </c>
    </row>
    <row r="109" spans="1:4" x14ac:dyDescent="0.35">
      <c r="A109" s="3" t="s">
        <v>567</v>
      </c>
      <c r="B109" s="9" t="s">
        <v>568</v>
      </c>
      <c r="C109" s="3" t="s">
        <v>273</v>
      </c>
      <c r="D109" s="3" t="s">
        <v>569</v>
      </c>
    </row>
    <row r="110" spans="1:4" x14ac:dyDescent="0.35">
      <c r="A110" s="3" t="s">
        <v>570</v>
      </c>
      <c r="B110" s="9" t="s">
        <v>571</v>
      </c>
      <c r="C110" s="3" t="s">
        <v>273</v>
      </c>
      <c r="D110" s="3" t="s">
        <v>572</v>
      </c>
    </row>
    <row r="112" spans="1:4" x14ac:dyDescent="0.35">
      <c r="A112" s="3" t="s">
        <v>573</v>
      </c>
      <c r="B112" s="9" t="s">
        <v>574</v>
      </c>
      <c r="C112" s="3" t="s">
        <v>273</v>
      </c>
      <c r="D112" s="3" t="s">
        <v>524</v>
      </c>
    </row>
    <row r="113" spans="1:4" x14ac:dyDescent="0.35">
      <c r="A113" s="3" t="s">
        <v>575</v>
      </c>
      <c r="B113" s="9" t="s">
        <v>576</v>
      </c>
      <c r="C113" s="3" t="s">
        <v>577</v>
      </c>
      <c r="D113" s="3" t="s">
        <v>578</v>
      </c>
    </row>
    <row r="114" spans="1:4" x14ac:dyDescent="0.35">
      <c r="A114" s="3" t="s">
        <v>579</v>
      </c>
      <c r="B114" s="9" t="s">
        <v>581</v>
      </c>
      <c r="C114" s="3" t="s">
        <v>577</v>
      </c>
      <c r="D114" s="3" t="s">
        <v>580</v>
      </c>
    </row>
    <row r="115" spans="1:4" x14ac:dyDescent="0.35">
      <c r="A115" s="3" t="s">
        <v>584</v>
      </c>
      <c r="B115" s="9" t="s">
        <v>582</v>
      </c>
      <c r="C115" s="3" t="s">
        <v>577</v>
      </c>
      <c r="D115" s="3" t="s">
        <v>583</v>
      </c>
    </row>
    <row r="116" spans="1:4" x14ac:dyDescent="0.35">
      <c r="A116" s="3" t="s">
        <v>584</v>
      </c>
      <c r="B116" s="9" t="s">
        <v>585</v>
      </c>
      <c r="C116" s="3" t="s">
        <v>577</v>
      </c>
      <c r="D116" s="3" t="s">
        <v>583</v>
      </c>
    </row>
    <row r="117" spans="1:4" x14ac:dyDescent="0.35">
      <c r="A117" s="3" t="s">
        <v>584</v>
      </c>
      <c r="B117" s="9" t="s">
        <v>586</v>
      </c>
      <c r="C117" s="3" t="s">
        <v>577</v>
      </c>
      <c r="D117" s="3" t="s">
        <v>583</v>
      </c>
    </row>
    <row r="118" spans="1:4" ht="43.5" x14ac:dyDescent="0.35">
      <c r="A118" s="3" t="s">
        <v>587</v>
      </c>
      <c r="B118" s="9" t="s">
        <v>590</v>
      </c>
      <c r="C118" s="3" t="s">
        <v>577</v>
      </c>
      <c r="D118" s="3" t="s">
        <v>591</v>
      </c>
    </row>
    <row r="119" spans="1:4" x14ac:dyDescent="0.35">
      <c r="A119" s="3" t="s">
        <v>592</v>
      </c>
      <c r="B119" s="9" t="s">
        <v>593</v>
      </c>
      <c r="C119" s="3" t="s">
        <v>577</v>
      </c>
      <c r="D119" s="3" t="s">
        <v>594</v>
      </c>
    </row>
    <row r="120" spans="1:4" x14ac:dyDescent="0.35">
      <c r="A120" s="3" t="s">
        <v>595</v>
      </c>
      <c r="B120" s="9" t="s">
        <v>596</v>
      </c>
      <c r="C120" s="3" t="s">
        <v>597</v>
      </c>
      <c r="D120" s="3" t="s">
        <v>598</v>
      </c>
    </row>
    <row r="121" spans="1:4" x14ac:dyDescent="0.35">
      <c r="A121" s="3" t="s">
        <v>601</v>
      </c>
      <c r="B121" s="9" t="s">
        <v>602</v>
      </c>
      <c r="C121" s="3" t="s">
        <v>597</v>
      </c>
      <c r="D121" s="3" t="s">
        <v>603</v>
      </c>
    </row>
    <row r="122" spans="1:4" x14ac:dyDescent="0.35">
      <c r="B122" s="9" t="s">
        <v>604</v>
      </c>
    </row>
    <row r="123" spans="1:4" x14ac:dyDescent="0.35">
      <c r="A123" s="3" t="s">
        <v>612</v>
      </c>
      <c r="B123" s="9" t="s">
        <v>613</v>
      </c>
      <c r="C123" s="3" t="s">
        <v>615</v>
      </c>
    </row>
    <row r="124" spans="1:4" x14ac:dyDescent="0.35">
      <c r="B124" s="9" t="s">
        <v>614</v>
      </c>
    </row>
    <row r="125" spans="1:4" x14ac:dyDescent="0.35">
      <c r="B125" s="9" t="s">
        <v>616</v>
      </c>
    </row>
    <row r="126" spans="1:4" x14ac:dyDescent="0.35">
      <c r="A126" s="3" t="s">
        <v>617</v>
      </c>
      <c r="B126" s="9" t="s">
        <v>618</v>
      </c>
      <c r="C126" s="3" t="s">
        <v>273</v>
      </c>
      <c r="D126" s="3" t="s">
        <v>619</v>
      </c>
    </row>
    <row r="127" spans="1:4" x14ac:dyDescent="0.35">
      <c r="A127" s="3" t="s">
        <v>617</v>
      </c>
      <c r="B127" s="9" t="s">
        <v>620</v>
      </c>
      <c r="C127" s="3" t="s">
        <v>273</v>
      </c>
      <c r="D127" s="3" t="s">
        <v>619</v>
      </c>
    </row>
    <row r="128" spans="1:4" x14ac:dyDescent="0.35">
      <c r="B128" s="9" t="s">
        <v>621</v>
      </c>
    </row>
    <row r="129" spans="1:4" x14ac:dyDescent="0.35">
      <c r="B129" s="9" t="s">
        <v>622</v>
      </c>
    </row>
    <row r="130" spans="1:4" x14ac:dyDescent="0.35">
      <c r="B130" s="9" t="s">
        <v>623</v>
      </c>
    </row>
    <row r="131" spans="1:4" x14ac:dyDescent="0.35">
      <c r="A131" s="3" t="s">
        <v>624</v>
      </c>
      <c r="B131" s="9" t="s">
        <v>652</v>
      </c>
      <c r="C131" s="3" t="s">
        <v>597</v>
      </c>
      <c r="D131" s="3" t="s">
        <v>625</v>
      </c>
    </row>
    <row r="132" spans="1:4" x14ac:dyDescent="0.35">
      <c r="B132" s="9" t="s">
        <v>626</v>
      </c>
    </row>
    <row r="133" spans="1:4" x14ac:dyDescent="0.35">
      <c r="B133" s="9" t="s">
        <v>627</v>
      </c>
    </row>
    <row r="134" spans="1:4" x14ac:dyDescent="0.35">
      <c r="B134" s="9" t="s">
        <v>633</v>
      </c>
    </row>
    <row r="135" spans="1:4" x14ac:dyDescent="0.35">
      <c r="B135" s="9" t="s">
        <v>641</v>
      </c>
    </row>
    <row r="136" spans="1:4" x14ac:dyDescent="0.35">
      <c r="B136" s="9" t="s">
        <v>642</v>
      </c>
    </row>
    <row r="137" spans="1:4" x14ac:dyDescent="0.35">
      <c r="A137" s="3" t="s">
        <v>645</v>
      </c>
      <c r="B137" s="9" t="s">
        <v>646</v>
      </c>
      <c r="C137" s="3" t="s">
        <v>597</v>
      </c>
      <c r="D137" s="3" t="s">
        <v>647</v>
      </c>
    </row>
    <row r="138" spans="1:4" x14ac:dyDescent="0.35">
      <c r="B138" s="9" t="s">
        <v>650</v>
      </c>
    </row>
    <row r="139" spans="1:4" x14ac:dyDescent="0.35">
      <c r="B139" s="9" t="s">
        <v>651</v>
      </c>
    </row>
    <row r="141" spans="1:4" x14ac:dyDescent="0.35">
      <c r="A141" s="3" t="s">
        <v>656</v>
      </c>
      <c r="B141" s="9" t="s">
        <v>657</v>
      </c>
      <c r="C141" s="3" t="s">
        <v>273</v>
      </c>
      <c r="D141" s="3" t="s">
        <v>658</v>
      </c>
    </row>
    <row r="143" spans="1:4" x14ac:dyDescent="0.35">
      <c r="A143" s="3" t="s">
        <v>659</v>
      </c>
      <c r="B143" s="9" t="s">
        <v>661</v>
      </c>
      <c r="C143" s="3" t="s">
        <v>660</v>
      </c>
      <c r="D143" s="3" t="s">
        <v>662</v>
      </c>
    </row>
    <row r="144" spans="1:4" x14ac:dyDescent="0.35">
      <c r="A144" s="3" t="s">
        <v>663</v>
      </c>
      <c r="B144" s="9" t="s">
        <v>664</v>
      </c>
      <c r="C144" s="3" t="s">
        <v>273</v>
      </c>
      <c r="D144" s="3" t="s">
        <v>666</v>
      </c>
    </row>
    <row r="145" spans="1:4" x14ac:dyDescent="0.35">
      <c r="B145" s="9" t="s">
        <v>665</v>
      </c>
    </row>
    <row r="146" spans="1:4" x14ac:dyDescent="0.35">
      <c r="B146" s="9" t="s">
        <v>667</v>
      </c>
    </row>
    <row r="147" spans="1:4" x14ac:dyDescent="0.35">
      <c r="B147" s="9" t="s">
        <v>668</v>
      </c>
    </row>
    <row r="148" spans="1:4" x14ac:dyDescent="0.35">
      <c r="B148" s="9" t="s">
        <v>669</v>
      </c>
    </row>
    <row r="149" spans="1:4" x14ac:dyDescent="0.35">
      <c r="B149" s="9" t="s">
        <v>670</v>
      </c>
    </row>
    <row r="150" spans="1:4" x14ac:dyDescent="0.35">
      <c r="A150" s="3" t="s">
        <v>671</v>
      </c>
      <c r="B150" s="9" t="s">
        <v>672</v>
      </c>
      <c r="C150" s="3" t="s">
        <v>273</v>
      </c>
      <c r="D150" s="3" t="s">
        <v>673</v>
      </c>
    </row>
    <row r="151" spans="1:4" ht="29" x14ac:dyDescent="0.35">
      <c r="B151" s="9" t="s">
        <v>675</v>
      </c>
    </row>
    <row r="152" spans="1:4" x14ac:dyDescent="0.35">
      <c r="B152" s="9" t="s">
        <v>677</v>
      </c>
    </row>
    <row r="153" spans="1:4" x14ac:dyDescent="0.35">
      <c r="B153" s="9" t="s">
        <v>678</v>
      </c>
    </row>
    <row r="155" spans="1:4" x14ac:dyDescent="0.35">
      <c r="A155" s="3" t="s">
        <v>679</v>
      </c>
      <c r="B155" s="9" t="s">
        <v>680</v>
      </c>
      <c r="C155" s="3" t="s">
        <v>273</v>
      </c>
      <c r="D155" s="3" t="s">
        <v>681</v>
      </c>
    </row>
    <row r="157" spans="1:4" x14ac:dyDescent="0.35">
      <c r="A157" s="3" t="s">
        <v>683</v>
      </c>
      <c r="B157" s="9" t="s">
        <v>684</v>
      </c>
      <c r="C157" s="3" t="s">
        <v>660</v>
      </c>
      <c r="D157" s="3" t="s">
        <v>685</v>
      </c>
    </row>
    <row r="158" spans="1:4" x14ac:dyDescent="0.35">
      <c r="B158" s="9" t="s">
        <v>682</v>
      </c>
    </row>
    <row r="160" spans="1:4" x14ac:dyDescent="0.35">
      <c r="A160" s="3" t="s">
        <v>686</v>
      </c>
      <c r="B160" s="9" t="s">
        <v>687</v>
      </c>
    </row>
    <row r="161" spans="1:4" x14ac:dyDescent="0.35">
      <c r="B161" s="9" t="s">
        <v>688</v>
      </c>
      <c r="C161" s="3" t="s">
        <v>660</v>
      </c>
      <c r="D161" s="3" t="s">
        <v>689</v>
      </c>
    </row>
    <row r="163" spans="1:4" x14ac:dyDescent="0.35">
      <c r="A163" s="3" t="s">
        <v>690</v>
      </c>
      <c r="B163" s="9" t="s">
        <v>691</v>
      </c>
      <c r="C163" s="3" t="s">
        <v>660</v>
      </c>
      <c r="D163" s="3" t="s">
        <v>692</v>
      </c>
    </row>
    <row r="165" spans="1:4" x14ac:dyDescent="0.35">
      <c r="A165" s="3" t="s">
        <v>693</v>
      </c>
      <c r="B165" s="9" t="s">
        <v>694</v>
      </c>
      <c r="C165" s="3" t="s">
        <v>660</v>
      </c>
      <c r="D165" s="3" t="s">
        <v>695</v>
      </c>
    </row>
    <row r="167" spans="1:4" x14ac:dyDescent="0.35">
      <c r="A167" s="3" t="s">
        <v>697</v>
      </c>
      <c r="B167" s="9" t="s">
        <v>698</v>
      </c>
      <c r="C167" s="3" t="s">
        <v>660</v>
      </c>
      <c r="D167" s="3" t="s">
        <v>410</v>
      </c>
    </row>
    <row r="169" spans="1:4" x14ac:dyDescent="0.35">
      <c r="A169" s="3" t="s">
        <v>699</v>
      </c>
      <c r="B169" s="9" t="s">
        <v>703</v>
      </c>
      <c r="C169" s="3" t="s">
        <v>705</v>
      </c>
      <c r="D169" s="3" t="s">
        <v>685</v>
      </c>
    </row>
    <row r="171" spans="1:4" x14ac:dyDescent="0.35">
      <c r="A171" s="3" t="s">
        <v>704</v>
      </c>
      <c r="B171" s="9" t="s">
        <v>706</v>
      </c>
      <c r="C171" s="3" t="s">
        <v>705</v>
      </c>
      <c r="D171" s="3" t="s">
        <v>685</v>
      </c>
    </row>
    <row r="173" spans="1:4" ht="29" x14ac:dyDescent="0.35">
      <c r="B173" s="9" t="s">
        <v>707</v>
      </c>
    </row>
    <row r="175" spans="1:4" x14ac:dyDescent="0.35">
      <c r="B175" s="9" t="s">
        <v>708</v>
      </c>
    </row>
    <row r="177" spans="1:4" x14ac:dyDescent="0.35">
      <c r="B177" s="9" t="s">
        <v>709</v>
      </c>
    </row>
    <row r="178" spans="1:4" x14ac:dyDescent="0.35">
      <c r="A178" s="3" t="s">
        <v>710</v>
      </c>
      <c r="C178" s="3" t="s">
        <v>705</v>
      </c>
      <c r="D178" s="3" t="s">
        <v>689</v>
      </c>
    </row>
    <row r="179" spans="1:4" x14ac:dyDescent="0.35">
      <c r="B179" s="9" t="s">
        <v>712</v>
      </c>
    </row>
    <row r="181" spans="1:4" x14ac:dyDescent="0.35">
      <c r="B181" s="9" t="s">
        <v>713</v>
      </c>
    </row>
    <row r="183" spans="1:4" ht="29" x14ac:dyDescent="0.35">
      <c r="B183" s="9" t="s">
        <v>711</v>
      </c>
    </row>
    <row r="185" spans="1:4" x14ac:dyDescent="0.35">
      <c r="B185" s="9" t="s">
        <v>714</v>
      </c>
    </row>
    <row r="187" spans="1:4" x14ac:dyDescent="0.35">
      <c r="B187" s="9" t="s">
        <v>715</v>
      </c>
    </row>
    <row r="189" spans="1:4" x14ac:dyDescent="0.35">
      <c r="B189" s="9" t="s">
        <v>716</v>
      </c>
    </row>
    <row r="191" spans="1:4" x14ac:dyDescent="0.35">
      <c r="B191" s="9" t="s">
        <v>721</v>
      </c>
      <c r="C191" s="3" t="s">
        <v>705</v>
      </c>
      <c r="D191" s="3" t="s">
        <v>689</v>
      </c>
    </row>
    <row r="193" spans="1:4" x14ac:dyDescent="0.35">
      <c r="B193" s="9" t="s">
        <v>722</v>
      </c>
      <c r="C193" s="3" t="s">
        <v>705</v>
      </c>
      <c r="D193" s="3" t="s">
        <v>695</v>
      </c>
    </row>
    <row r="195" spans="1:4" x14ac:dyDescent="0.35">
      <c r="A195" s="3" t="s">
        <v>727</v>
      </c>
      <c r="B195" s="343" t="s">
        <v>726</v>
      </c>
      <c r="C195" s="3" t="s">
        <v>705</v>
      </c>
      <c r="D195" s="3" t="s">
        <v>728</v>
      </c>
    </row>
    <row r="196" spans="1:4" x14ac:dyDescent="0.35">
      <c r="B196" s="343" t="s">
        <v>729</v>
      </c>
    </row>
    <row r="197" spans="1:4" x14ac:dyDescent="0.35">
      <c r="B197" s="343" t="s">
        <v>730</v>
      </c>
    </row>
    <row r="198" spans="1:4" x14ac:dyDescent="0.35">
      <c r="B198" s="9" t="s">
        <v>731</v>
      </c>
    </row>
    <row r="200" spans="1:4" x14ac:dyDescent="0.35">
      <c r="A200" s="3" t="s">
        <v>732</v>
      </c>
      <c r="B200" s="9" t="s">
        <v>733</v>
      </c>
      <c r="C200" s="3" t="s">
        <v>705</v>
      </c>
      <c r="D200" s="3" t="s">
        <v>728</v>
      </c>
    </row>
    <row r="202" spans="1:4" x14ac:dyDescent="0.35">
      <c r="A202" s="3" t="s">
        <v>734</v>
      </c>
      <c r="B202" s="9" t="s">
        <v>735</v>
      </c>
      <c r="C202" s="3" t="s">
        <v>705</v>
      </c>
      <c r="D202" s="3" t="s">
        <v>739</v>
      </c>
    </row>
    <row r="203" spans="1:4" x14ac:dyDescent="0.35">
      <c r="B203" s="9" t="s">
        <v>736</v>
      </c>
    </row>
    <row r="204" spans="1:4" x14ac:dyDescent="0.35">
      <c r="B204" s="9" t="s">
        <v>737</v>
      </c>
    </row>
    <row r="205" spans="1:4" x14ac:dyDescent="0.35">
      <c r="B205" s="9" t="s">
        <v>738</v>
      </c>
    </row>
    <row r="207" spans="1:4" x14ac:dyDescent="0.35">
      <c r="A207" s="3" t="s">
        <v>741</v>
      </c>
      <c r="B207" s="9" t="s">
        <v>742</v>
      </c>
    </row>
    <row r="209" spans="1:4" x14ac:dyDescent="0.35">
      <c r="A209" s="3" t="s">
        <v>752</v>
      </c>
      <c r="B209" s="9" t="s">
        <v>753</v>
      </c>
      <c r="C209" s="3" t="s">
        <v>273</v>
      </c>
      <c r="D209" s="3" t="s">
        <v>754</v>
      </c>
    </row>
    <row r="211" spans="1:4" x14ac:dyDescent="0.35">
      <c r="A211" s="3" t="s">
        <v>760</v>
      </c>
      <c r="B211" s="9" t="s">
        <v>761</v>
      </c>
      <c r="C211" s="3" t="s">
        <v>705</v>
      </c>
      <c r="D211" s="3" t="s">
        <v>754</v>
      </c>
    </row>
  </sheetData>
  <phoneticPr fontId="33" type="noConversion"/>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B050"/>
    <pageSetUpPr fitToPage="1"/>
  </sheetPr>
  <dimension ref="A1:IV148"/>
  <sheetViews>
    <sheetView showGridLines="0" zoomScaleNormal="100" workbookViewId="0"/>
  </sheetViews>
  <sheetFormatPr defaultColWidth="0" defaultRowHeight="14.15" customHeight="1" zeroHeight="1" x14ac:dyDescent="0.3"/>
  <cols>
    <col min="1" max="1" width="2" style="24" customWidth="1"/>
    <col min="2" max="11" width="13.54296875" style="24" customWidth="1"/>
    <col min="12" max="12" width="9.1796875" style="24" hidden="1" customWidth="1"/>
    <col min="13" max="16384" width="0" style="24" hidden="1"/>
  </cols>
  <sheetData>
    <row r="1" spans="1:256" ht="60" customHeight="1" x14ac:dyDescent="0.3">
      <c r="A1" s="318" t="str">
        <f>Development!A9&amp;" "&amp;"Commercial Efficiency Program"</f>
        <v>2025 Commercial Efficiency Program</v>
      </c>
      <c r="B1" s="314"/>
      <c r="C1" s="314"/>
      <c r="D1" s="314"/>
      <c r="E1" s="314"/>
      <c r="F1" s="314"/>
      <c r="G1" s="317"/>
      <c r="H1" s="317"/>
      <c r="I1" s="317"/>
      <c r="J1" s="317"/>
      <c r="K1" s="317"/>
    </row>
    <row r="2" spans="1:256" ht="60" customHeight="1" thickBot="1" x14ac:dyDescent="0.35">
      <c r="A2" s="316" t="s">
        <v>76</v>
      </c>
      <c r="B2" s="314"/>
      <c r="C2" s="314"/>
      <c r="D2" s="314"/>
      <c r="E2" s="314"/>
      <c r="F2" s="314"/>
      <c r="G2" s="317"/>
      <c r="H2" s="317"/>
      <c r="I2" s="317"/>
      <c r="J2" s="317"/>
      <c r="K2" s="317"/>
      <c r="L2" s="227"/>
      <c r="M2" s="228"/>
      <c r="N2" s="228"/>
      <c r="O2" s="228"/>
      <c r="P2" s="228"/>
      <c r="Q2" s="228"/>
      <c r="R2" s="228"/>
      <c r="S2" s="228"/>
      <c r="T2" s="228"/>
      <c r="U2" s="228"/>
      <c r="V2" s="376"/>
      <c r="W2" s="376"/>
      <c r="X2" s="376"/>
      <c r="Y2" s="376"/>
      <c r="Z2" s="376"/>
      <c r="AA2" s="376"/>
      <c r="AB2" s="376"/>
      <c r="AC2" s="376"/>
      <c r="AD2" s="376"/>
      <c r="AE2" s="376"/>
      <c r="AF2" s="376"/>
      <c r="AG2" s="376"/>
      <c r="AH2" s="376"/>
      <c r="AI2" s="376"/>
      <c r="AJ2" s="376"/>
      <c r="AK2" s="376"/>
      <c r="AL2" s="376"/>
      <c r="AM2" s="376"/>
      <c r="AN2" s="376"/>
      <c r="AO2" s="376"/>
      <c r="AP2" s="376"/>
      <c r="AQ2" s="376"/>
      <c r="AR2" s="376"/>
      <c r="AS2" s="376"/>
      <c r="AT2" s="376"/>
      <c r="AU2" s="376"/>
      <c r="AV2" s="376"/>
      <c r="AW2" s="376"/>
      <c r="AX2" s="376"/>
      <c r="AY2" s="376"/>
      <c r="AZ2" s="376"/>
      <c r="BA2" s="376"/>
      <c r="BB2" s="376"/>
      <c r="BC2" s="376"/>
      <c r="BD2" s="376"/>
      <c r="BE2" s="376"/>
      <c r="BF2" s="376"/>
      <c r="BG2" s="376"/>
      <c r="BH2" s="376"/>
      <c r="BI2" s="376"/>
      <c r="BJ2" s="376"/>
      <c r="BK2" s="376"/>
      <c r="BL2" s="376"/>
      <c r="BM2" s="376"/>
      <c r="BN2" s="376"/>
      <c r="BO2" s="376"/>
      <c r="BP2" s="376"/>
      <c r="BQ2" s="376"/>
      <c r="BR2" s="376"/>
      <c r="BS2" s="376"/>
      <c r="BT2" s="376"/>
      <c r="BU2" s="376"/>
      <c r="BV2" s="376"/>
      <c r="BW2" s="376"/>
      <c r="BX2" s="376"/>
      <c r="BY2" s="376"/>
      <c r="BZ2" s="376"/>
      <c r="CA2" s="376"/>
      <c r="CB2" s="376"/>
      <c r="CC2" s="376"/>
      <c r="CD2" s="376"/>
      <c r="CE2" s="376"/>
      <c r="CF2" s="376"/>
      <c r="CG2" s="376"/>
      <c r="CH2" s="376"/>
      <c r="CI2" s="376"/>
      <c r="CJ2" s="376"/>
      <c r="CK2" s="376"/>
      <c r="CL2" s="376"/>
      <c r="CM2" s="376"/>
      <c r="CN2" s="376"/>
      <c r="CO2" s="376"/>
      <c r="CP2" s="376"/>
      <c r="CQ2" s="376"/>
      <c r="CR2" s="376"/>
      <c r="CS2" s="376"/>
      <c r="CT2" s="376"/>
      <c r="CU2" s="376"/>
      <c r="CV2" s="376"/>
      <c r="CW2" s="376"/>
      <c r="CX2" s="376"/>
      <c r="CY2" s="376"/>
      <c r="CZ2" s="376"/>
      <c r="DA2" s="376"/>
      <c r="DB2" s="376"/>
      <c r="DC2" s="376"/>
      <c r="DD2" s="376"/>
      <c r="DE2" s="376"/>
      <c r="DF2" s="376"/>
      <c r="DG2" s="376"/>
      <c r="DH2" s="376"/>
      <c r="DI2" s="376"/>
      <c r="DJ2" s="376"/>
      <c r="DK2" s="376"/>
      <c r="DL2" s="376"/>
      <c r="DM2" s="376"/>
      <c r="DN2" s="376"/>
      <c r="DO2" s="376"/>
      <c r="DP2" s="376"/>
      <c r="DQ2" s="376"/>
      <c r="DR2" s="376"/>
      <c r="DS2" s="376"/>
      <c r="DT2" s="376"/>
      <c r="DU2" s="376"/>
      <c r="DV2" s="376"/>
      <c r="DW2" s="376"/>
      <c r="DX2" s="376"/>
      <c r="DY2" s="376"/>
      <c r="DZ2" s="376"/>
      <c r="EA2" s="376"/>
      <c r="EB2" s="376"/>
      <c r="EC2" s="376"/>
      <c r="ED2" s="376"/>
      <c r="EE2" s="376"/>
      <c r="EF2" s="376"/>
      <c r="EG2" s="376"/>
      <c r="EH2" s="376"/>
      <c r="EI2" s="376"/>
      <c r="EJ2" s="376"/>
      <c r="EK2" s="376"/>
      <c r="EL2" s="376"/>
      <c r="EM2" s="376"/>
      <c r="EN2" s="376"/>
      <c r="EO2" s="376"/>
      <c r="EP2" s="376"/>
      <c r="EQ2" s="376"/>
      <c r="ER2" s="376"/>
      <c r="ES2" s="376"/>
      <c r="ET2" s="376"/>
      <c r="EU2" s="376"/>
      <c r="EV2" s="376"/>
      <c r="EW2" s="376"/>
      <c r="EX2" s="376"/>
      <c r="EY2" s="376"/>
      <c r="EZ2" s="376"/>
      <c r="FA2" s="376"/>
      <c r="FB2" s="376"/>
      <c r="FC2" s="376"/>
      <c r="FD2" s="376"/>
      <c r="FE2" s="376"/>
      <c r="FF2" s="376"/>
      <c r="FG2" s="376"/>
      <c r="FH2" s="376"/>
      <c r="FI2" s="376"/>
      <c r="FJ2" s="376"/>
      <c r="FK2" s="376"/>
      <c r="FL2" s="376"/>
      <c r="FM2" s="376"/>
      <c r="FN2" s="376"/>
      <c r="FO2" s="376"/>
      <c r="FP2" s="376"/>
      <c r="FQ2" s="376"/>
      <c r="FR2" s="376"/>
      <c r="FS2" s="376"/>
      <c r="FT2" s="376"/>
      <c r="FU2" s="376"/>
      <c r="FV2" s="376"/>
      <c r="FW2" s="376"/>
      <c r="FX2" s="376"/>
      <c r="FY2" s="376"/>
      <c r="FZ2" s="376"/>
      <c r="GA2" s="376"/>
      <c r="GB2" s="376"/>
      <c r="GC2" s="376"/>
      <c r="GD2" s="376"/>
      <c r="GE2" s="376"/>
      <c r="GF2" s="376"/>
      <c r="GG2" s="376"/>
      <c r="GH2" s="376"/>
      <c r="GI2" s="376"/>
      <c r="GJ2" s="376"/>
      <c r="GK2" s="376"/>
      <c r="GL2" s="376"/>
      <c r="GM2" s="376"/>
      <c r="GN2" s="376"/>
      <c r="GO2" s="376"/>
      <c r="GP2" s="376"/>
      <c r="GQ2" s="376"/>
      <c r="GR2" s="376"/>
      <c r="GS2" s="376"/>
      <c r="GT2" s="376"/>
      <c r="GU2" s="376"/>
      <c r="GV2" s="376"/>
      <c r="GW2" s="376"/>
      <c r="GX2" s="376"/>
      <c r="GY2" s="376"/>
      <c r="GZ2" s="376"/>
      <c r="HA2" s="376"/>
      <c r="HB2" s="376"/>
      <c r="HC2" s="376"/>
      <c r="HD2" s="376"/>
      <c r="HE2" s="376"/>
      <c r="HF2" s="376"/>
      <c r="HG2" s="376"/>
      <c r="HH2" s="376"/>
      <c r="HI2" s="376"/>
      <c r="HJ2" s="376"/>
      <c r="HK2" s="376"/>
      <c r="HL2" s="376"/>
      <c r="HM2" s="376"/>
      <c r="HN2" s="376"/>
      <c r="HO2" s="376"/>
      <c r="HP2" s="376"/>
      <c r="HQ2" s="376"/>
      <c r="HR2" s="376"/>
      <c r="HS2" s="376"/>
      <c r="HT2" s="376"/>
      <c r="HU2" s="376"/>
      <c r="HV2" s="376"/>
      <c r="HW2" s="376"/>
      <c r="HX2" s="376"/>
      <c r="HY2" s="376"/>
      <c r="HZ2" s="376"/>
      <c r="IA2" s="376"/>
      <c r="IB2" s="376"/>
      <c r="IC2" s="376"/>
      <c r="ID2" s="376"/>
      <c r="IE2" s="376"/>
      <c r="IF2" s="376"/>
      <c r="IG2" s="376"/>
      <c r="IH2" s="376"/>
      <c r="II2" s="376"/>
      <c r="IJ2" s="376"/>
      <c r="IK2" s="376"/>
      <c r="IL2" s="376"/>
      <c r="IM2" s="376"/>
      <c r="IN2" s="376"/>
      <c r="IO2" s="376"/>
      <c r="IP2" s="376"/>
      <c r="IQ2" s="376"/>
      <c r="IR2" s="376"/>
      <c r="IS2" s="376"/>
      <c r="IT2" s="376"/>
      <c r="IU2" s="376"/>
      <c r="IV2" s="376"/>
    </row>
    <row r="3" spans="1:256" ht="12.75" customHeight="1" thickTop="1" x14ac:dyDescent="0.3">
      <c r="A3" s="303"/>
      <c r="B3" s="303"/>
      <c r="C3" s="303"/>
      <c r="D3" s="303"/>
      <c r="E3" s="303"/>
      <c r="F3" s="303"/>
      <c r="G3" s="303"/>
      <c r="H3" s="303"/>
      <c r="I3" s="303"/>
      <c r="J3" s="303"/>
      <c r="K3" s="303"/>
    </row>
    <row r="4" spans="1:256" s="231" customFormat="1" ht="8.9" customHeight="1" x14ac:dyDescent="0.25">
      <c r="A4" s="229" t="s">
        <v>77</v>
      </c>
      <c r="B4" s="230"/>
      <c r="C4" s="230"/>
      <c r="D4" s="230"/>
      <c r="E4" s="230"/>
      <c r="F4" s="230"/>
      <c r="G4" s="230"/>
      <c r="H4" s="230"/>
      <c r="I4" s="230"/>
      <c r="J4" s="230"/>
      <c r="K4" s="230"/>
    </row>
    <row r="5" spans="1:256" s="233" customFormat="1" ht="18.649999999999999" customHeight="1" x14ac:dyDescent="0.25">
      <c r="A5" s="232" t="s">
        <v>78</v>
      </c>
      <c r="B5" s="377" t="s">
        <v>755</v>
      </c>
      <c r="C5" s="377"/>
      <c r="D5" s="377"/>
      <c r="E5" s="377"/>
      <c r="F5" s="377"/>
      <c r="G5" s="377"/>
      <c r="H5" s="377"/>
      <c r="I5" s="377"/>
      <c r="J5" s="377"/>
      <c r="K5" s="377"/>
    </row>
    <row r="6" spans="1:256" s="233" customFormat="1" ht="18.649999999999999" customHeight="1" x14ac:dyDescent="0.25">
      <c r="A6" s="232" t="s">
        <v>79</v>
      </c>
      <c r="B6" s="377" t="s">
        <v>80</v>
      </c>
      <c r="C6" s="377"/>
      <c r="D6" s="377"/>
      <c r="E6" s="377"/>
      <c r="F6" s="377"/>
      <c r="G6" s="377"/>
      <c r="H6" s="377"/>
      <c r="I6" s="377"/>
      <c r="J6" s="377"/>
      <c r="K6" s="377"/>
    </row>
    <row r="7" spans="1:256" s="233" customFormat="1" ht="9" x14ac:dyDescent="0.25">
      <c r="A7" s="234" t="s">
        <v>81</v>
      </c>
      <c r="B7" s="235" t="s">
        <v>82</v>
      </c>
      <c r="C7" s="235"/>
      <c r="D7" s="235"/>
      <c r="E7" s="235"/>
      <c r="F7" s="235"/>
      <c r="G7" s="235"/>
      <c r="H7" s="235"/>
      <c r="I7" s="235"/>
      <c r="J7" s="235"/>
      <c r="K7" s="235"/>
    </row>
    <row r="8" spans="1:256" s="231" customFormat="1" ht="9" x14ac:dyDescent="0.25">
      <c r="A8" s="229" t="s">
        <v>83</v>
      </c>
      <c r="B8" s="230"/>
      <c r="C8" s="230"/>
      <c r="D8" s="230"/>
      <c r="E8" s="230"/>
      <c r="F8" s="230"/>
      <c r="G8" s="230"/>
      <c r="H8" s="230"/>
      <c r="I8" s="230"/>
      <c r="J8" s="230"/>
      <c r="K8" s="230"/>
    </row>
    <row r="9" spans="1:256" s="233" customFormat="1" ht="9" x14ac:dyDescent="0.25">
      <c r="A9" s="234" t="s">
        <v>78</v>
      </c>
      <c r="B9" s="377" t="s">
        <v>84</v>
      </c>
      <c r="C9" s="377"/>
      <c r="D9" s="377"/>
      <c r="E9" s="377"/>
      <c r="F9" s="377"/>
      <c r="G9" s="377"/>
      <c r="H9" s="377"/>
      <c r="I9" s="377"/>
      <c r="J9" s="377"/>
      <c r="K9" s="377"/>
    </row>
    <row r="10" spans="1:256" s="233" customFormat="1" ht="18.649999999999999" customHeight="1" x14ac:dyDescent="0.25">
      <c r="A10" s="234" t="s">
        <v>79</v>
      </c>
      <c r="B10" s="377" t="s">
        <v>85</v>
      </c>
      <c r="C10" s="377"/>
      <c r="D10" s="377"/>
      <c r="E10" s="377"/>
      <c r="F10" s="377"/>
      <c r="G10" s="377"/>
      <c r="H10" s="377"/>
      <c r="I10" s="377"/>
      <c r="J10" s="377"/>
      <c r="K10" s="377"/>
    </row>
    <row r="11" spans="1:256" s="231" customFormat="1" ht="9" x14ac:dyDescent="0.25">
      <c r="A11" s="229" t="s">
        <v>86</v>
      </c>
      <c r="B11" s="230"/>
      <c r="C11" s="230"/>
      <c r="D11" s="230"/>
      <c r="E11" s="230"/>
      <c r="F11" s="230"/>
      <c r="G11" s="230"/>
      <c r="H11" s="230"/>
      <c r="I11" s="230"/>
      <c r="J11" s="230"/>
      <c r="K11" s="230"/>
    </row>
    <row r="12" spans="1:256" s="233" customFormat="1" ht="18.649999999999999" customHeight="1" x14ac:dyDescent="0.25">
      <c r="A12" s="234" t="s">
        <v>78</v>
      </c>
      <c r="B12" s="377" t="s">
        <v>87</v>
      </c>
      <c r="C12" s="377"/>
      <c r="D12" s="377"/>
      <c r="E12" s="377"/>
      <c r="F12" s="377"/>
      <c r="G12" s="377"/>
      <c r="H12" s="377"/>
      <c r="I12" s="377"/>
      <c r="J12" s="377"/>
      <c r="K12" s="377"/>
    </row>
    <row r="13" spans="1:256" s="233" customFormat="1" ht="9" x14ac:dyDescent="0.25">
      <c r="A13" s="234" t="s">
        <v>79</v>
      </c>
      <c r="B13" s="236" t="s">
        <v>88</v>
      </c>
      <c r="C13" s="236"/>
      <c r="D13" s="236"/>
      <c r="E13" s="236"/>
      <c r="F13" s="236"/>
      <c r="G13" s="236"/>
      <c r="H13" s="236"/>
      <c r="I13" s="236"/>
      <c r="J13" s="236"/>
      <c r="K13" s="236"/>
    </row>
    <row r="14" spans="1:256" s="231" customFormat="1" ht="8.9" customHeight="1" x14ac:dyDescent="0.25">
      <c r="A14" s="229" t="s">
        <v>89</v>
      </c>
      <c r="B14" s="230"/>
      <c r="C14" s="230"/>
      <c r="D14" s="230"/>
      <c r="E14" s="230"/>
      <c r="F14" s="230"/>
      <c r="G14" s="230"/>
      <c r="H14" s="230"/>
      <c r="I14" s="230"/>
      <c r="J14" s="230"/>
      <c r="K14" s="230"/>
    </row>
    <row r="15" spans="1:256" s="233" customFormat="1" ht="33.65" customHeight="1" x14ac:dyDescent="0.25">
      <c r="A15" s="235"/>
      <c r="B15" s="377" t="s">
        <v>756</v>
      </c>
      <c r="C15" s="377"/>
      <c r="D15" s="377"/>
      <c r="E15" s="377"/>
      <c r="F15" s="377"/>
      <c r="G15" s="377"/>
      <c r="H15" s="377"/>
      <c r="I15" s="377"/>
      <c r="J15" s="377"/>
      <c r="K15" s="377"/>
    </row>
    <row r="16" spans="1:256" s="231" customFormat="1" ht="8.9" customHeight="1" x14ac:dyDescent="0.25">
      <c r="A16" s="229" t="s">
        <v>90</v>
      </c>
      <c r="B16" s="230"/>
      <c r="C16" s="230"/>
      <c r="D16" s="230"/>
      <c r="E16" s="230"/>
      <c r="F16" s="230"/>
      <c r="G16" s="230"/>
      <c r="H16" s="230"/>
      <c r="I16" s="230"/>
      <c r="J16" s="230"/>
      <c r="K16" s="230"/>
      <c r="M16" s="231" t="s">
        <v>91</v>
      </c>
    </row>
    <row r="17" spans="1:14" s="233" customFormat="1" ht="18.649999999999999" customHeight="1" x14ac:dyDescent="0.25">
      <c r="A17" s="234" t="s">
        <v>78</v>
      </c>
      <c r="B17" s="377" t="s">
        <v>757</v>
      </c>
      <c r="C17" s="377"/>
      <c r="D17" s="377"/>
      <c r="E17" s="377"/>
      <c r="F17" s="377"/>
      <c r="G17" s="377"/>
      <c r="H17" s="377"/>
      <c r="I17" s="377"/>
      <c r="J17" s="377"/>
      <c r="K17" s="377"/>
    </row>
    <row r="18" spans="1:14" s="233" customFormat="1" ht="17.149999999999999" customHeight="1" x14ac:dyDescent="0.25">
      <c r="A18" s="234" t="s">
        <v>79</v>
      </c>
      <c r="B18" s="377" t="s">
        <v>92</v>
      </c>
      <c r="C18" s="377"/>
      <c r="D18" s="377"/>
      <c r="E18" s="377"/>
      <c r="F18" s="377"/>
      <c r="G18" s="377"/>
      <c r="H18" s="377"/>
      <c r="I18" s="377"/>
      <c r="J18" s="377"/>
      <c r="K18" s="377"/>
    </row>
    <row r="19" spans="1:14" s="231" customFormat="1" ht="8.9" customHeight="1" x14ac:dyDescent="0.25">
      <c r="A19" s="229" t="s">
        <v>93</v>
      </c>
      <c r="B19" s="230"/>
      <c r="C19" s="230"/>
      <c r="D19" s="230"/>
      <c r="E19" s="230"/>
      <c r="F19" s="230"/>
      <c r="G19" s="230"/>
      <c r="H19" s="230"/>
      <c r="I19" s="230"/>
      <c r="J19" s="230"/>
      <c r="K19" s="230"/>
    </row>
    <row r="20" spans="1:14" s="233" customFormat="1" ht="18.649999999999999" customHeight="1" x14ac:dyDescent="0.25">
      <c r="A20" s="235"/>
      <c r="B20" s="377" t="s">
        <v>94</v>
      </c>
      <c r="C20" s="377"/>
      <c r="D20" s="377"/>
      <c r="E20" s="377"/>
      <c r="F20" s="377"/>
      <c r="G20" s="377"/>
      <c r="H20" s="377"/>
      <c r="I20" s="377"/>
      <c r="J20" s="377"/>
      <c r="K20" s="377"/>
    </row>
    <row r="21" spans="1:14" s="231" customFormat="1" ht="9" x14ac:dyDescent="0.25">
      <c r="A21" s="229" t="s">
        <v>95</v>
      </c>
      <c r="B21" s="230"/>
      <c r="C21" s="230"/>
      <c r="D21" s="230"/>
      <c r="E21" s="230"/>
      <c r="F21" s="230"/>
      <c r="G21" s="230"/>
      <c r="H21" s="230"/>
      <c r="I21" s="230"/>
      <c r="J21" s="230"/>
      <c r="K21" s="230"/>
    </row>
    <row r="22" spans="1:14" s="233" customFormat="1" ht="9" x14ac:dyDescent="0.25">
      <c r="A22" s="234" t="s">
        <v>78</v>
      </c>
      <c r="B22" s="236" t="s">
        <v>96</v>
      </c>
      <c r="C22" s="236"/>
      <c r="D22" s="236"/>
      <c r="E22" s="236"/>
      <c r="F22" s="236"/>
      <c r="G22" s="236"/>
      <c r="H22" s="236"/>
      <c r="I22" s="236"/>
      <c r="J22" s="236"/>
      <c r="K22" s="236"/>
    </row>
    <row r="23" spans="1:14" s="233" customFormat="1" ht="9" x14ac:dyDescent="0.25">
      <c r="A23" s="234" t="s">
        <v>79</v>
      </c>
      <c r="B23" s="377" t="s">
        <v>97</v>
      </c>
      <c r="C23" s="377"/>
      <c r="D23" s="377"/>
      <c r="E23" s="377"/>
      <c r="F23" s="377"/>
      <c r="G23" s="377"/>
      <c r="H23" s="377"/>
      <c r="I23" s="377"/>
      <c r="J23" s="377"/>
      <c r="K23" s="377"/>
    </row>
    <row r="24" spans="1:14" s="233" customFormat="1" ht="9" x14ac:dyDescent="0.25">
      <c r="A24" s="234" t="s">
        <v>81</v>
      </c>
      <c r="B24" s="377" t="s">
        <v>98</v>
      </c>
      <c r="C24" s="377"/>
      <c r="D24" s="377"/>
      <c r="E24" s="377"/>
      <c r="F24" s="377"/>
      <c r="G24" s="377"/>
      <c r="H24" s="377"/>
      <c r="I24" s="377"/>
      <c r="J24" s="377"/>
      <c r="K24" s="377"/>
    </row>
    <row r="25" spans="1:14" s="233" customFormat="1" ht="9" customHeight="1" x14ac:dyDescent="0.25">
      <c r="A25" s="234" t="s">
        <v>99</v>
      </c>
      <c r="B25" s="377" t="s">
        <v>758</v>
      </c>
      <c r="C25" s="377"/>
      <c r="D25" s="377"/>
      <c r="E25" s="377"/>
      <c r="F25" s="377"/>
      <c r="G25" s="377"/>
      <c r="H25" s="377"/>
      <c r="I25" s="377"/>
      <c r="J25" s="377"/>
      <c r="K25" s="377"/>
      <c r="N25" s="233" t="s">
        <v>91</v>
      </c>
    </row>
    <row r="26" spans="1:14" s="233" customFormat="1" ht="9" x14ac:dyDescent="0.25">
      <c r="A26" s="234" t="s">
        <v>100</v>
      </c>
      <c r="B26" s="236" t="s">
        <v>101</v>
      </c>
      <c r="C26" s="236"/>
      <c r="D26" s="236"/>
      <c r="E26" s="236"/>
      <c r="F26" s="236"/>
      <c r="G26" s="236"/>
      <c r="H26" s="236"/>
      <c r="I26" s="236"/>
      <c r="J26" s="236"/>
      <c r="K26" s="236"/>
    </row>
    <row r="27" spans="1:14" s="233" customFormat="1" ht="9" x14ac:dyDescent="0.25">
      <c r="A27" s="234" t="s">
        <v>102</v>
      </c>
      <c r="B27" s="377" t="s">
        <v>103</v>
      </c>
      <c r="C27" s="377"/>
      <c r="D27" s="377"/>
      <c r="E27" s="377"/>
      <c r="F27" s="377"/>
      <c r="G27" s="377"/>
      <c r="H27" s="377"/>
      <c r="I27" s="377"/>
      <c r="J27" s="377"/>
      <c r="K27" s="377"/>
    </row>
    <row r="28" spans="1:14" s="233" customFormat="1" ht="18.649999999999999" customHeight="1" x14ac:dyDescent="0.25">
      <c r="A28" s="234" t="s">
        <v>104</v>
      </c>
      <c r="B28" s="377" t="s">
        <v>105</v>
      </c>
      <c r="C28" s="377"/>
      <c r="D28" s="377"/>
      <c r="E28" s="377"/>
      <c r="F28" s="377"/>
      <c r="G28" s="377"/>
      <c r="H28" s="377"/>
      <c r="I28" s="377"/>
      <c r="J28" s="377"/>
      <c r="K28" s="377"/>
    </row>
    <row r="29" spans="1:14" s="231" customFormat="1" ht="8.9" customHeight="1" x14ac:dyDescent="0.25">
      <c r="A29" s="229" t="s">
        <v>106</v>
      </c>
      <c r="B29" s="230"/>
      <c r="C29" s="230"/>
      <c r="D29" s="230"/>
      <c r="E29" s="230"/>
      <c r="F29" s="230"/>
      <c r="G29" s="230"/>
      <c r="H29" s="230"/>
      <c r="I29" s="230"/>
      <c r="J29" s="230"/>
      <c r="K29" s="230"/>
    </row>
    <row r="30" spans="1:14" s="233" customFormat="1" ht="32.5" customHeight="1" x14ac:dyDescent="0.25">
      <c r="A30" s="234" t="s">
        <v>78</v>
      </c>
      <c r="B30" s="377" t="s">
        <v>107</v>
      </c>
      <c r="C30" s="377"/>
      <c r="D30" s="377"/>
      <c r="E30" s="377"/>
      <c r="F30" s="377"/>
      <c r="G30" s="377"/>
      <c r="H30" s="377"/>
      <c r="I30" s="377"/>
      <c r="J30" s="377"/>
      <c r="K30" s="377"/>
    </row>
    <row r="31" spans="1:14" s="233" customFormat="1" ht="22.5" customHeight="1" x14ac:dyDescent="0.25">
      <c r="A31" s="234" t="s">
        <v>79</v>
      </c>
      <c r="B31" s="377" t="s">
        <v>108</v>
      </c>
      <c r="C31" s="377"/>
      <c r="D31" s="377"/>
      <c r="E31" s="377"/>
      <c r="F31" s="377"/>
      <c r="G31" s="377"/>
      <c r="H31" s="377"/>
      <c r="I31" s="377"/>
      <c r="J31" s="377"/>
      <c r="K31" s="377"/>
    </row>
    <row r="32" spans="1:14" s="233" customFormat="1" ht="9" x14ac:dyDescent="0.25">
      <c r="A32" s="234" t="s">
        <v>81</v>
      </c>
      <c r="B32" s="235" t="s">
        <v>109</v>
      </c>
      <c r="C32" s="235"/>
      <c r="D32" s="235"/>
      <c r="E32" s="235"/>
      <c r="F32" s="235"/>
      <c r="G32" s="235"/>
      <c r="H32" s="235"/>
      <c r="I32" s="235"/>
      <c r="J32" s="235"/>
      <c r="K32" s="235"/>
    </row>
    <row r="33" spans="1:11" s="231" customFormat="1" ht="8.9" customHeight="1" x14ac:dyDescent="0.25">
      <c r="A33" s="229" t="s">
        <v>110</v>
      </c>
      <c r="B33" s="230"/>
      <c r="C33" s="230"/>
      <c r="D33" s="230"/>
      <c r="E33" s="230"/>
      <c r="F33" s="230"/>
      <c r="G33" s="230"/>
      <c r="H33" s="230"/>
      <c r="I33" s="230"/>
      <c r="J33" s="230"/>
      <c r="K33" s="230"/>
    </row>
    <row r="34" spans="1:11" s="233" customFormat="1" ht="9" customHeight="1" x14ac:dyDescent="0.25">
      <c r="A34" s="235"/>
      <c r="B34" s="377" t="s">
        <v>111</v>
      </c>
      <c r="C34" s="377"/>
      <c r="D34" s="377"/>
      <c r="E34" s="377"/>
      <c r="F34" s="377"/>
      <c r="G34" s="377"/>
      <c r="H34" s="377"/>
      <c r="I34" s="377"/>
      <c r="J34" s="377"/>
      <c r="K34" s="377"/>
    </row>
    <row r="35" spans="1:11" s="231" customFormat="1" ht="8.9" customHeight="1" x14ac:dyDescent="0.25">
      <c r="A35" s="229" t="s">
        <v>112</v>
      </c>
      <c r="B35" s="230"/>
      <c r="C35" s="230"/>
      <c r="D35" s="230"/>
      <c r="E35" s="230"/>
      <c r="F35" s="230"/>
      <c r="G35" s="230"/>
      <c r="H35" s="230"/>
      <c r="I35" s="230"/>
      <c r="J35" s="230"/>
      <c r="K35" s="230"/>
    </row>
    <row r="36" spans="1:11" s="233" customFormat="1" ht="18.649999999999999" customHeight="1" x14ac:dyDescent="0.25">
      <c r="A36" s="235"/>
      <c r="B36" s="377" t="s">
        <v>113</v>
      </c>
      <c r="C36" s="377"/>
      <c r="D36" s="377"/>
      <c r="E36" s="377"/>
      <c r="F36" s="377"/>
      <c r="G36" s="377"/>
      <c r="H36" s="377"/>
      <c r="I36" s="377"/>
      <c r="J36" s="377"/>
      <c r="K36" s="377"/>
    </row>
    <row r="37" spans="1:11" s="231" customFormat="1" ht="9" x14ac:dyDescent="0.25">
      <c r="A37" s="229" t="s">
        <v>114</v>
      </c>
      <c r="B37" s="230"/>
      <c r="C37" s="230"/>
      <c r="D37" s="230"/>
      <c r="E37" s="230"/>
      <c r="F37" s="230"/>
      <c r="G37" s="230"/>
      <c r="H37" s="230"/>
      <c r="I37" s="230"/>
      <c r="J37" s="230"/>
      <c r="K37" s="230"/>
    </row>
    <row r="38" spans="1:11" s="233" customFormat="1" ht="18.649999999999999" customHeight="1" x14ac:dyDescent="0.25">
      <c r="A38" s="235"/>
      <c r="B38" s="377" t="s">
        <v>115</v>
      </c>
      <c r="C38" s="377"/>
      <c r="D38" s="377"/>
      <c r="E38" s="377"/>
      <c r="F38" s="377"/>
      <c r="G38" s="377"/>
      <c r="H38" s="377"/>
      <c r="I38" s="377"/>
      <c r="J38" s="377"/>
      <c r="K38" s="377"/>
    </row>
    <row r="39" spans="1:11" s="231" customFormat="1" ht="9" x14ac:dyDescent="0.25">
      <c r="A39" s="229" t="s">
        <v>116</v>
      </c>
      <c r="B39" s="230"/>
      <c r="C39" s="230"/>
      <c r="D39" s="230"/>
      <c r="E39" s="230"/>
      <c r="F39" s="230"/>
      <c r="G39" s="230"/>
      <c r="H39" s="230"/>
      <c r="I39" s="230"/>
      <c r="J39" s="230"/>
      <c r="K39" s="230"/>
    </row>
    <row r="40" spans="1:11" s="233" customFormat="1" ht="9" x14ac:dyDescent="0.25">
      <c r="A40" s="235"/>
      <c r="B40" s="378" t="s">
        <v>117</v>
      </c>
      <c r="C40" s="378"/>
      <c r="D40" s="378"/>
      <c r="E40" s="378"/>
      <c r="F40" s="378"/>
      <c r="G40" s="378"/>
      <c r="H40" s="378"/>
      <c r="I40" s="378"/>
      <c r="J40" s="378"/>
      <c r="K40" s="378"/>
    </row>
    <row r="41" spans="1:11" s="231" customFormat="1" ht="8.9" customHeight="1" x14ac:dyDescent="0.25">
      <c r="A41" s="229" t="s">
        <v>118</v>
      </c>
      <c r="B41" s="230"/>
      <c r="C41" s="230"/>
      <c r="D41" s="230"/>
      <c r="E41" s="230"/>
      <c r="F41" s="230"/>
      <c r="G41" s="230"/>
      <c r="H41" s="230"/>
      <c r="I41" s="230"/>
      <c r="J41" s="230"/>
      <c r="K41" s="230"/>
    </row>
    <row r="42" spans="1:11" s="233" customFormat="1" ht="18.649999999999999" customHeight="1" x14ac:dyDescent="0.25">
      <c r="A42" s="234" t="s">
        <v>78</v>
      </c>
      <c r="B42" s="377" t="s">
        <v>119</v>
      </c>
      <c r="C42" s="377"/>
      <c r="D42" s="377"/>
      <c r="E42" s="377"/>
      <c r="F42" s="377"/>
      <c r="G42" s="377"/>
      <c r="H42" s="377"/>
      <c r="I42" s="377"/>
      <c r="J42" s="377"/>
      <c r="K42" s="377"/>
    </row>
    <row r="43" spans="1:11" s="233" customFormat="1" ht="9" x14ac:dyDescent="0.25">
      <c r="A43" s="234" t="s">
        <v>79</v>
      </c>
      <c r="B43" s="236" t="s">
        <v>120</v>
      </c>
      <c r="C43" s="236"/>
      <c r="D43" s="236"/>
      <c r="E43" s="236"/>
      <c r="F43" s="236"/>
      <c r="G43" s="236"/>
      <c r="H43" s="236"/>
      <c r="I43" s="236"/>
      <c r="J43" s="236"/>
      <c r="K43" s="236"/>
    </row>
    <row r="44" spans="1:11" s="231" customFormat="1" ht="8.9" customHeight="1" x14ac:dyDescent="0.25">
      <c r="A44" s="229" t="s">
        <v>121</v>
      </c>
      <c r="B44" s="230"/>
      <c r="C44" s="230"/>
      <c r="D44" s="230"/>
      <c r="E44" s="230"/>
      <c r="F44" s="230"/>
      <c r="G44" s="230"/>
      <c r="H44" s="230"/>
      <c r="I44" s="230"/>
      <c r="J44" s="230"/>
      <c r="K44" s="230"/>
    </row>
    <row r="45" spans="1:11" s="233" customFormat="1" ht="9" x14ac:dyDescent="0.25">
      <c r="A45" s="235"/>
      <c r="B45" s="236" t="s">
        <v>122</v>
      </c>
      <c r="C45" s="236"/>
      <c r="D45" s="236"/>
      <c r="E45" s="236"/>
      <c r="F45" s="236"/>
      <c r="G45" s="236"/>
      <c r="H45" s="236"/>
      <c r="I45" s="236"/>
      <c r="J45" s="236"/>
      <c r="K45" s="236"/>
    </row>
    <row r="46" spans="1:11" s="233" customFormat="1" ht="9" x14ac:dyDescent="0.25">
      <c r="A46" s="235"/>
      <c r="B46" s="377" t="s">
        <v>123</v>
      </c>
      <c r="C46" s="377"/>
      <c r="D46" s="377"/>
      <c r="E46" s="377"/>
      <c r="F46" s="377"/>
      <c r="G46" s="377"/>
      <c r="H46" s="377"/>
      <c r="I46" s="377"/>
      <c r="J46" s="377"/>
      <c r="K46" s="377"/>
    </row>
    <row r="47" spans="1:11" s="231" customFormat="1" ht="8.9" customHeight="1" x14ac:dyDescent="0.25">
      <c r="A47" s="229" t="s">
        <v>124</v>
      </c>
      <c r="B47" s="230"/>
      <c r="C47" s="230"/>
      <c r="D47" s="230"/>
      <c r="E47" s="230"/>
      <c r="F47" s="230"/>
      <c r="G47" s="230"/>
      <c r="H47" s="230"/>
      <c r="I47" s="230"/>
      <c r="J47" s="230"/>
      <c r="K47" s="230"/>
    </row>
    <row r="48" spans="1:11" s="233" customFormat="1" ht="9" x14ac:dyDescent="0.25">
      <c r="A48" s="234" t="s">
        <v>78</v>
      </c>
      <c r="B48" s="377" t="s">
        <v>125</v>
      </c>
      <c r="C48" s="377"/>
      <c r="D48" s="377"/>
      <c r="E48" s="377"/>
      <c r="F48" s="377"/>
      <c r="G48" s="377"/>
      <c r="H48" s="377"/>
      <c r="I48" s="377"/>
      <c r="J48" s="377"/>
      <c r="K48" s="377"/>
    </row>
    <row r="49" spans="1:11" s="233" customFormat="1" ht="9" customHeight="1" x14ac:dyDescent="0.25">
      <c r="A49" s="234" t="s">
        <v>79</v>
      </c>
      <c r="B49" s="377" t="s">
        <v>126</v>
      </c>
      <c r="C49" s="377"/>
      <c r="D49" s="377"/>
      <c r="E49" s="377"/>
      <c r="F49" s="377"/>
      <c r="G49" s="377"/>
      <c r="H49" s="377"/>
      <c r="I49" s="377"/>
      <c r="J49" s="377"/>
      <c r="K49" s="377"/>
    </row>
    <row r="50" spans="1:11" s="233" customFormat="1" ht="22" customHeight="1" x14ac:dyDescent="0.25">
      <c r="A50" s="234" t="s">
        <v>81</v>
      </c>
      <c r="B50" s="377" t="s">
        <v>759</v>
      </c>
      <c r="C50" s="377"/>
      <c r="D50" s="377"/>
      <c r="E50" s="377"/>
      <c r="F50" s="377"/>
      <c r="G50" s="377"/>
      <c r="H50" s="377"/>
      <c r="I50" s="377"/>
      <c r="J50" s="377"/>
      <c r="K50" s="377"/>
    </row>
    <row r="51" spans="1:11" s="231" customFormat="1" ht="8.9" customHeight="1" x14ac:dyDescent="0.25">
      <c r="A51" s="229" t="s">
        <v>127</v>
      </c>
      <c r="B51" s="230"/>
      <c r="C51" s="230"/>
      <c r="D51" s="230"/>
      <c r="E51" s="230"/>
      <c r="F51" s="230"/>
      <c r="G51" s="230"/>
      <c r="H51" s="230"/>
      <c r="I51" s="230"/>
      <c r="J51" s="230"/>
      <c r="K51" s="230"/>
    </row>
    <row r="52" spans="1:11" s="233" customFormat="1" ht="9" x14ac:dyDescent="0.25">
      <c r="A52" s="235"/>
      <c r="B52" s="235" t="s">
        <v>128</v>
      </c>
      <c r="C52" s="235"/>
      <c r="D52" s="235"/>
      <c r="E52" s="235"/>
      <c r="F52" s="235"/>
      <c r="G52" s="235"/>
      <c r="H52" s="235"/>
      <c r="I52" s="235"/>
      <c r="J52" s="235"/>
      <c r="K52" s="235"/>
    </row>
    <row r="53" spans="1:11" s="231" customFormat="1" ht="8.9" customHeight="1" x14ac:dyDescent="0.25">
      <c r="A53" s="229" t="s">
        <v>129</v>
      </c>
      <c r="B53" s="230"/>
      <c r="C53" s="230"/>
      <c r="D53" s="230"/>
      <c r="E53" s="230"/>
      <c r="F53" s="230"/>
      <c r="G53" s="230"/>
      <c r="H53" s="230"/>
      <c r="I53" s="230"/>
      <c r="J53" s="230"/>
      <c r="K53" s="230"/>
    </row>
    <row r="54" spans="1:11" s="233" customFormat="1" ht="9" x14ac:dyDescent="0.25">
      <c r="A54" s="235"/>
      <c r="B54" s="377" t="s">
        <v>130</v>
      </c>
      <c r="C54" s="377"/>
      <c r="D54" s="377"/>
      <c r="E54" s="377"/>
      <c r="F54" s="377"/>
      <c r="G54" s="377"/>
      <c r="H54" s="377"/>
      <c r="I54" s="377"/>
      <c r="J54" s="377"/>
      <c r="K54" s="377"/>
    </row>
    <row r="55" spans="1:11" s="231" customFormat="1" ht="8.9" customHeight="1" x14ac:dyDescent="0.25">
      <c r="A55" s="229" t="s">
        <v>131</v>
      </c>
      <c r="B55" s="230"/>
      <c r="C55" s="230"/>
      <c r="D55" s="230"/>
      <c r="E55" s="230"/>
      <c r="F55" s="230"/>
      <c r="G55" s="230"/>
      <c r="H55" s="230"/>
      <c r="I55" s="230"/>
      <c r="J55" s="230"/>
      <c r="K55" s="230"/>
    </row>
    <row r="56" spans="1:11" s="233" customFormat="1" ht="18.649999999999999" customHeight="1" x14ac:dyDescent="0.25">
      <c r="A56" s="235"/>
      <c r="B56" s="377" t="s">
        <v>132</v>
      </c>
      <c r="C56" s="377"/>
      <c r="D56" s="377"/>
      <c r="E56" s="377"/>
      <c r="F56" s="377"/>
      <c r="G56" s="377"/>
      <c r="H56" s="377"/>
      <c r="I56" s="377"/>
      <c r="J56" s="377"/>
      <c r="K56" s="377"/>
    </row>
    <row r="57" spans="1:11" s="237" customFormat="1" ht="8.9" customHeight="1" x14ac:dyDescent="0.3">
      <c r="A57" s="229" t="s">
        <v>133</v>
      </c>
      <c r="B57" s="230"/>
      <c r="C57" s="230"/>
      <c r="D57" s="230"/>
      <c r="E57" s="230"/>
      <c r="F57" s="230"/>
      <c r="G57" s="230"/>
      <c r="H57" s="230"/>
      <c r="I57" s="230"/>
      <c r="J57" s="230"/>
      <c r="K57" s="230"/>
    </row>
    <row r="58" spans="1:11" ht="18.649999999999999" customHeight="1" x14ac:dyDescent="0.3">
      <c r="A58" s="235"/>
      <c r="B58" s="377" t="s">
        <v>134</v>
      </c>
      <c r="C58" s="377"/>
      <c r="D58" s="377"/>
      <c r="E58" s="377"/>
      <c r="F58" s="377"/>
      <c r="G58" s="377"/>
      <c r="H58" s="377"/>
      <c r="I58" s="377"/>
      <c r="J58" s="377"/>
      <c r="K58" s="377"/>
    </row>
    <row r="59" spans="1:11" ht="18.649999999999999" customHeight="1" x14ac:dyDescent="0.3">
      <c r="A59" s="235"/>
      <c r="B59" s="377" t="s">
        <v>135</v>
      </c>
      <c r="C59" s="377"/>
      <c r="D59" s="377"/>
      <c r="E59" s="377"/>
      <c r="F59" s="377"/>
      <c r="G59" s="377"/>
      <c r="H59" s="377"/>
      <c r="I59" s="377"/>
      <c r="J59" s="377"/>
      <c r="K59" s="377"/>
    </row>
    <row r="60" spans="1:11" s="237" customFormat="1" ht="8.9" customHeight="1" x14ac:dyDescent="0.3">
      <c r="A60" s="229" t="s">
        <v>136</v>
      </c>
      <c r="B60" s="230"/>
      <c r="C60" s="230"/>
      <c r="D60" s="230"/>
      <c r="E60" s="230"/>
      <c r="F60" s="230"/>
      <c r="G60" s="230"/>
      <c r="H60" s="230"/>
      <c r="I60" s="230"/>
      <c r="J60" s="230"/>
      <c r="K60" s="230"/>
    </row>
    <row r="61" spans="1:11" ht="9" customHeight="1" x14ac:dyDescent="0.3">
      <c r="A61" s="234" t="s">
        <v>78</v>
      </c>
      <c r="B61" s="379" t="s">
        <v>137</v>
      </c>
      <c r="C61" s="379"/>
      <c r="D61" s="379"/>
      <c r="E61" s="379"/>
      <c r="F61" s="379"/>
      <c r="G61" s="379"/>
      <c r="H61" s="379"/>
      <c r="I61" s="379"/>
      <c r="J61" s="379"/>
      <c r="K61" s="379"/>
    </row>
    <row r="62" spans="1:11" ht="26.15" customHeight="1" x14ac:dyDescent="0.3">
      <c r="A62" s="234" t="s">
        <v>79</v>
      </c>
      <c r="B62" s="377" t="s">
        <v>138</v>
      </c>
      <c r="C62" s="377"/>
      <c r="D62" s="377"/>
      <c r="E62" s="377"/>
      <c r="F62" s="377"/>
      <c r="G62" s="377"/>
      <c r="H62" s="377"/>
      <c r="I62" s="377"/>
      <c r="J62" s="377"/>
      <c r="K62" s="377"/>
    </row>
    <row r="63" spans="1:11" s="237" customFormat="1" ht="8.9" customHeight="1" x14ac:dyDescent="0.3">
      <c r="A63" s="229" t="s">
        <v>139</v>
      </c>
      <c r="B63" s="230"/>
      <c r="C63" s="230"/>
      <c r="D63" s="230"/>
      <c r="E63" s="230"/>
      <c r="F63" s="230"/>
      <c r="G63" s="230"/>
      <c r="H63" s="230"/>
      <c r="I63" s="230"/>
      <c r="J63" s="230"/>
      <c r="K63" s="230"/>
    </row>
    <row r="64" spans="1:11" s="233" customFormat="1" ht="12" customHeight="1" x14ac:dyDescent="0.25">
      <c r="A64" s="235"/>
      <c r="B64" s="378" t="s">
        <v>140</v>
      </c>
      <c r="C64" s="378"/>
      <c r="D64" s="378"/>
      <c r="E64" s="378"/>
      <c r="F64" s="378"/>
      <c r="G64" s="378"/>
      <c r="H64" s="378"/>
      <c r="I64" s="378"/>
      <c r="J64" s="378"/>
      <c r="K64" s="378"/>
    </row>
    <row r="65" spans="1:11" s="237" customFormat="1" ht="8.9" customHeight="1" x14ac:dyDescent="0.3">
      <c r="A65" s="229" t="s">
        <v>141</v>
      </c>
      <c r="B65" s="230"/>
      <c r="C65" s="230"/>
      <c r="D65" s="230"/>
      <c r="E65" s="230"/>
      <c r="F65" s="230"/>
      <c r="G65" s="230"/>
      <c r="H65" s="230"/>
      <c r="I65" s="230"/>
      <c r="J65" s="230"/>
      <c r="K65" s="230"/>
    </row>
    <row r="66" spans="1:11" s="233" customFormat="1" ht="18.649999999999999" customHeight="1" x14ac:dyDescent="0.25">
      <c r="A66" s="235"/>
      <c r="B66" s="377" t="s">
        <v>142</v>
      </c>
      <c r="C66" s="377"/>
      <c r="D66" s="377"/>
      <c r="E66" s="377"/>
      <c r="F66" s="377"/>
      <c r="G66" s="377"/>
      <c r="H66" s="377"/>
      <c r="I66" s="377"/>
      <c r="J66" s="377"/>
      <c r="K66" s="377"/>
    </row>
    <row r="67" spans="1:11" s="237" customFormat="1" ht="8.9" customHeight="1" x14ac:dyDescent="0.3">
      <c r="A67" s="229" t="s">
        <v>143</v>
      </c>
      <c r="B67" s="230"/>
      <c r="C67" s="230"/>
      <c r="D67" s="230"/>
      <c r="E67" s="230"/>
      <c r="F67" s="230"/>
      <c r="G67" s="230"/>
      <c r="H67" s="230"/>
      <c r="I67" s="230"/>
      <c r="J67" s="230"/>
      <c r="K67" s="230"/>
    </row>
    <row r="68" spans="1:11" ht="12" customHeight="1" x14ac:dyDescent="0.3">
      <c r="A68" s="235"/>
      <c r="B68" s="235" t="s">
        <v>144</v>
      </c>
      <c r="C68" s="235"/>
      <c r="D68" s="235"/>
      <c r="E68" s="235"/>
      <c r="F68" s="235"/>
      <c r="G68" s="235"/>
      <c r="H68" s="235"/>
      <c r="I68" s="235"/>
      <c r="J68" s="235"/>
      <c r="K68" s="235"/>
    </row>
    <row r="69" spans="1:11" s="237" customFormat="1" ht="8.9" customHeight="1" x14ac:dyDescent="0.3">
      <c r="A69" s="229" t="s">
        <v>145</v>
      </c>
      <c r="B69" s="230"/>
      <c r="C69" s="230"/>
      <c r="D69" s="230"/>
      <c r="E69" s="230"/>
      <c r="F69" s="230"/>
      <c r="G69" s="230"/>
      <c r="H69" s="230"/>
      <c r="I69" s="230"/>
      <c r="J69" s="230"/>
      <c r="K69" s="230"/>
    </row>
    <row r="70" spans="1:11" ht="18.649999999999999" customHeight="1" x14ac:dyDescent="0.3">
      <c r="A70" s="235"/>
      <c r="B70" s="377" t="s">
        <v>146</v>
      </c>
      <c r="C70" s="377"/>
      <c r="D70" s="377"/>
      <c r="E70" s="377"/>
      <c r="F70" s="377"/>
      <c r="G70" s="377"/>
      <c r="H70" s="377"/>
      <c r="I70" s="377"/>
      <c r="J70" s="377"/>
      <c r="K70" s="377"/>
    </row>
    <row r="71" spans="1:11" s="237" customFormat="1" ht="9.65" customHeight="1" x14ac:dyDescent="0.3">
      <c r="A71" s="229" t="s">
        <v>147</v>
      </c>
      <c r="B71" s="230"/>
      <c r="C71" s="230"/>
      <c r="D71" s="230"/>
      <c r="E71" s="230"/>
      <c r="F71" s="230"/>
      <c r="G71" s="230"/>
      <c r="H71" s="230"/>
      <c r="I71" s="230"/>
      <c r="J71" s="230"/>
      <c r="K71" s="230"/>
    </row>
    <row r="72" spans="1:11" ht="10.4" customHeight="1" x14ac:dyDescent="0.3">
      <c r="A72" s="234" t="s">
        <v>78</v>
      </c>
      <c r="B72" s="236" t="s">
        <v>463</v>
      </c>
      <c r="C72" s="236"/>
      <c r="D72" s="236"/>
      <c r="E72" s="236"/>
      <c r="F72" s="236"/>
      <c r="G72" s="236"/>
      <c r="H72" s="236"/>
      <c r="I72" s="236"/>
      <c r="J72" s="236"/>
      <c r="K72" s="236"/>
    </row>
    <row r="73" spans="1:11" ht="10.4" customHeight="1" x14ac:dyDescent="0.3">
      <c r="A73" s="234" t="s">
        <v>79</v>
      </c>
      <c r="B73" s="379" t="s">
        <v>148</v>
      </c>
      <c r="C73" s="379"/>
      <c r="D73" s="379"/>
      <c r="E73" s="379"/>
      <c r="F73" s="379"/>
      <c r="G73" s="379"/>
      <c r="H73" s="379"/>
      <c r="I73" s="379"/>
      <c r="J73" s="379"/>
      <c r="K73" s="379"/>
    </row>
    <row r="74" spans="1:11" ht="11" customHeight="1" x14ac:dyDescent="0.3">
      <c r="A74" s="234" t="s">
        <v>81</v>
      </c>
      <c r="B74" s="378" t="s">
        <v>149</v>
      </c>
      <c r="C74" s="378"/>
      <c r="D74" s="378"/>
      <c r="E74" s="378"/>
      <c r="F74" s="378"/>
      <c r="G74" s="378"/>
      <c r="H74" s="378"/>
      <c r="I74" s="378"/>
      <c r="J74" s="378"/>
      <c r="K74" s="378"/>
    </row>
    <row r="75" spans="1:11" ht="13.5" customHeight="1" x14ac:dyDescent="0.3">
      <c r="A75" s="234" t="s">
        <v>99</v>
      </c>
      <c r="B75" s="238" t="s">
        <v>150</v>
      </c>
      <c r="C75" s="239"/>
      <c r="D75" s="239"/>
      <c r="E75" s="239"/>
      <c r="F75" s="239"/>
      <c r="G75" s="239"/>
      <c r="H75" s="239"/>
      <c r="I75" s="239"/>
      <c r="J75" s="239"/>
      <c r="K75" s="239"/>
    </row>
    <row r="76" spans="1:11" s="75" customFormat="1" ht="18" customHeight="1" x14ac:dyDescent="0.3">
      <c r="A76" s="24"/>
      <c r="B76" s="24"/>
      <c r="C76" s="24"/>
      <c r="D76" s="24"/>
      <c r="E76" s="24"/>
      <c r="F76" s="24"/>
      <c r="G76" s="24"/>
      <c r="H76" s="24"/>
      <c r="I76" s="24"/>
      <c r="J76" s="24"/>
      <c r="K76" s="24"/>
    </row>
    <row r="77" spans="1:11" ht="18" customHeight="1" x14ac:dyDescent="0.3">
      <c r="A77" s="234"/>
      <c r="B77" s="240" t="s">
        <v>184</v>
      </c>
      <c r="C77" s="239"/>
      <c r="D77" s="239"/>
      <c r="F77" s="143"/>
      <c r="G77" s="241" t="s">
        <v>185</v>
      </c>
      <c r="H77" s="239"/>
      <c r="I77" s="239"/>
      <c r="J77" s="239"/>
      <c r="K77" s="239"/>
    </row>
    <row r="78" spans="1:11" ht="18" customHeight="1" x14ac:dyDescent="0.3">
      <c r="A78" s="234"/>
      <c r="B78" s="75"/>
      <c r="C78" s="242"/>
      <c r="D78" s="242"/>
      <c r="E78" s="242"/>
      <c r="F78" s="242"/>
      <c r="G78" s="242"/>
      <c r="H78" s="242"/>
      <c r="I78" s="242"/>
      <c r="J78" s="242"/>
      <c r="K78" s="242"/>
    </row>
    <row r="79" spans="1:11" ht="16.5" customHeight="1" x14ac:dyDescent="0.3">
      <c r="B79" s="243" t="s">
        <v>39</v>
      </c>
      <c r="C79" s="39" t="str">
        <f>Development!$A$8&amp;"_"&amp;Development!$A$7</f>
        <v>1.1.25_1.0</v>
      </c>
      <c r="D79" s="244"/>
      <c r="E79" s="244"/>
      <c r="F79" s="244"/>
      <c r="G79" s="244"/>
      <c r="H79" s="244"/>
      <c r="I79" s="244"/>
      <c r="J79" s="181" t="s">
        <v>40</v>
      </c>
      <c r="K79" s="245" t="str">
        <f>Development!$A$8</f>
        <v>1.1.25</v>
      </c>
    </row>
    <row r="80" spans="1:11" ht="14.15" customHeight="1" x14ac:dyDescent="0.3"/>
    <row r="81" ht="14.15" customHeight="1" x14ac:dyDescent="0.3"/>
    <row r="82" ht="14.15" customHeight="1" x14ac:dyDescent="0.3"/>
    <row r="83" ht="14.15" customHeight="1" x14ac:dyDescent="0.3"/>
    <row r="84" ht="14.15" customHeight="1" x14ac:dyDescent="0.3"/>
    <row r="85" ht="14.15" customHeight="1" x14ac:dyDescent="0.3"/>
    <row r="86" ht="14.15" customHeight="1" x14ac:dyDescent="0.3"/>
    <row r="87" ht="14.15" customHeight="1" x14ac:dyDescent="0.3"/>
    <row r="88" ht="14.15" customHeight="1" x14ac:dyDescent="0.3"/>
    <row r="89" ht="14.15" customHeight="1" x14ac:dyDescent="0.3"/>
    <row r="90" ht="14.15" customHeight="1" x14ac:dyDescent="0.3"/>
    <row r="91" ht="14.15" customHeight="1" x14ac:dyDescent="0.3"/>
    <row r="92" ht="14.15" customHeight="1" x14ac:dyDescent="0.3"/>
    <row r="93" ht="14.15" customHeight="1" x14ac:dyDescent="0.3"/>
    <row r="94" ht="14.15" customHeight="1" x14ac:dyDescent="0.3"/>
    <row r="95" ht="14.15" customHeight="1" x14ac:dyDescent="0.3"/>
    <row r="96" ht="14.15" customHeight="1" x14ac:dyDescent="0.3"/>
    <row r="97" ht="14.15" customHeight="1" x14ac:dyDescent="0.3"/>
    <row r="98" ht="14.15" customHeight="1" x14ac:dyDescent="0.3"/>
    <row r="99" ht="14.15" customHeight="1" x14ac:dyDescent="0.3"/>
    <row r="100" ht="14.15" customHeight="1" x14ac:dyDescent="0.3"/>
    <row r="101" ht="14.15" customHeight="1" x14ac:dyDescent="0.3"/>
    <row r="102" ht="14.15" customHeight="1" x14ac:dyDescent="0.3"/>
    <row r="103" ht="14.15" customHeight="1" x14ac:dyDescent="0.3"/>
    <row r="104" ht="14.15" customHeight="1" x14ac:dyDescent="0.3"/>
    <row r="105" ht="14.15" customHeight="1" x14ac:dyDescent="0.3"/>
    <row r="106" ht="14.15" customHeight="1" x14ac:dyDescent="0.3"/>
    <row r="107" ht="14.15" customHeight="1" x14ac:dyDescent="0.3"/>
    <row r="108" ht="14.15" customHeight="1" x14ac:dyDescent="0.3"/>
    <row r="109" ht="14.15" customHeight="1" x14ac:dyDescent="0.3"/>
    <row r="110" ht="14.15" customHeight="1" x14ac:dyDescent="0.3"/>
    <row r="111" ht="14.15" customHeight="1" x14ac:dyDescent="0.3"/>
    <row r="112" ht="14.15" customHeight="1" x14ac:dyDescent="0.3"/>
    <row r="113" ht="14.15" customHeight="1" x14ac:dyDescent="0.3"/>
    <row r="114" ht="14.15" customHeight="1" x14ac:dyDescent="0.3"/>
    <row r="115" ht="14.15" customHeight="1" x14ac:dyDescent="0.3"/>
    <row r="116" ht="14.15" customHeight="1" x14ac:dyDescent="0.3"/>
    <row r="117" ht="14.15" customHeight="1" x14ac:dyDescent="0.3"/>
    <row r="118" ht="14.15" customHeight="1" x14ac:dyDescent="0.3"/>
    <row r="119" ht="14.15" customHeight="1" x14ac:dyDescent="0.3"/>
    <row r="120" ht="14.15" customHeight="1" x14ac:dyDescent="0.3"/>
    <row r="121" ht="14.15" customHeight="1" x14ac:dyDescent="0.3"/>
    <row r="122" ht="14.15" customHeight="1" x14ac:dyDescent="0.3"/>
    <row r="123" ht="14.15" customHeight="1" x14ac:dyDescent="0.3"/>
    <row r="124" ht="14.15" customHeight="1" x14ac:dyDescent="0.3"/>
    <row r="125" ht="14.15" customHeight="1" x14ac:dyDescent="0.3"/>
    <row r="126" ht="14.15" customHeight="1" x14ac:dyDescent="0.3"/>
    <row r="127" ht="14.15" customHeight="1" x14ac:dyDescent="0.3"/>
    <row r="128" ht="14.15" customHeight="1" x14ac:dyDescent="0.3"/>
    <row r="129" ht="14.15" customHeight="1" x14ac:dyDescent="0.3"/>
    <row r="130" ht="14.15" customHeight="1" x14ac:dyDescent="0.3"/>
    <row r="131" ht="14.15" customHeight="1" x14ac:dyDescent="0.3"/>
    <row r="132" ht="14.15" customHeight="1" x14ac:dyDescent="0.3"/>
    <row r="133" ht="14.15" customHeight="1" x14ac:dyDescent="0.3"/>
    <row r="134" ht="14.15" customHeight="1" x14ac:dyDescent="0.3"/>
    <row r="135" ht="14.15" customHeight="1" x14ac:dyDescent="0.3"/>
    <row r="136" ht="14.15" customHeight="1" x14ac:dyDescent="0.3"/>
    <row r="137" ht="14.15" customHeight="1" x14ac:dyDescent="0.3"/>
    <row r="138" ht="14.15" customHeight="1" x14ac:dyDescent="0.3"/>
    <row r="139" ht="14.15" customHeight="1" x14ac:dyDescent="0.3"/>
    <row r="140" ht="14.15" customHeight="1" x14ac:dyDescent="0.3"/>
    <row r="141" ht="14.15" customHeight="1" x14ac:dyDescent="0.3"/>
    <row r="142" ht="14.15" customHeight="1" x14ac:dyDescent="0.3"/>
    <row r="143" ht="14.15" customHeight="1" x14ac:dyDescent="0.3"/>
    <row r="144" ht="14.15" customHeight="1" x14ac:dyDescent="0.3"/>
    <row r="145" ht="14.15" customHeight="1" x14ac:dyDescent="0.3"/>
    <row r="146" ht="14.15" customHeight="1" x14ac:dyDescent="0.3"/>
    <row r="147" ht="14.15" customHeight="1" x14ac:dyDescent="0.3"/>
    <row r="148" ht="14.15" customHeight="1" x14ac:dyDescent="0.3"/>
  </sheetData>
  <sheetProtection algorithmName="SHA-512" hashValue="q+Mb4S7lptjSMMrQrxzq5A0gQGW4WgwhkQ/83Vj3wvfb4bhur93S1zSMN1os7Tr7syk1R9AkjYHRe16xhr/AiQ==" saltValue="GbyEyfWteBBgGsfTpugYnQ==" spinCount="100000" sheet="1" objects="1" scenarios="1"/>
  <mergeCells count="60">
    <mergeCell ref="B74:K74"/>
    <mergeCell ref="B59:K59"/>
    <mergeCell ref="B61:K61"/>
    <mergeCell ref="B62:K62"/>
    <mergeCell ref="B64:K64"/>
    <mergeCell ref="B66:K66"/>
    <mergeCell ref="B70:K70"/>
    <mergeCell ref="B50:K50"/>
    <mergeCell ref="B54:K54"/>
    <mergeCell ref="B56:K56"/>
    <mergeCell ref="B58:K58"/>
    <mergeCell ref="B73:K73"/>
    <mergeCell ref="B40:K40"/>
    <mergeCell ref="B42:K42"/>
    <mergeCell ref="B46:K46"/>
    <mergeCell ref="B48:K48"/>
    <mergeCell ref="B49:K49"/>
    <mergeCell ref="B30:K30"/>
    <mergeCell ref="B31:K31"/>
    <mergeCell ref="B34:K34"/>
    <mergeCell ref="B36:K36"/>
    <mergeCell ref="B38:K38"/>
    <mergeCell ref="B23:K23"/>
    <mergeCell ref="B24:K24"/>
    <mergeCell ref="B25:K25"/>
    <mergeCell ref="B27:K27"/>
    <mergeCell ref="B28:K28"/>
    <mergeCell ref="B12:K12"/>
    <mergeCell ref="B15:K15"/>
    <mergeCell ref="B17:K17"/>
    <mergeCell ref="B18:K18"/>
    <mergeCell ref="B20:K20"/>
    <mergeCell ref="B9:K9"/>
    <mergeCell ref="B10:K10"/>
    <mergeCell ref="FZ2:GI2"/>
    <mergeCell ref="GJ2:GS2"/>
    <mergeCell ref="GT2:HC2"/>
    <mergeCell ref="FF2:FO2"/>
    <mergeCell ref="FP2:FY2"/>
    <mergeCell ref="DR2:EA2"/>
    <mergeCell ref="EB2:EK2"/>
    <mergeCell ref="AZ2:BI2"/>
    <mergeCell ref="BJ2:BS2"/>
    <mergeCell ref="BT2:CC2"/>
    <mergeCell ref="IH2:IQ2"/>
    <mergeCell ref="IR2:IV2"/>
    <mergeCell ref="B5:K5"/>
    <mergeCell ref="B6:K6"/>
    <mergeCell ref="CD2:CM2"/>
    <mergeCell ref="CN2:CW2"/>
    <mergeCell ref="CX2:DG2"/>
    <mergeCell ref="DH2:DQ2"/>
    <mergeCell ref="HN2:HW2"/>
    <mergeCell ref="HX2:IG2"/>
    <mergeCell ref="HD2:HM2"/>
    <mergeCell ref="EL2:EU2"/>
    <mergeCell ref="EV2:FE2"/>
    <mergeCell ref="V2:AE2"/>
    <mergeCell ref="AF2:AO2"/>
    <mergeCell ref="AP2:AY2"/>
  </mergeCells>
  <pageMargins left="0" right="0" top="0.25" bottom="0.25" header="0.3" footer="0.3"/>
  <pageSetup scale="66"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00B050"/>
  </sheetPr>
  <dimension ref="A1:XFC72"/>
  <sheetViews>
    <sheetView showGridLines="0" zoomScaleNormal="100" workbookViewId="0"/>
  </sheetViews>
  <sheetFormatPr defaultColWidth="0" defaultRowHeight="14.5" zeroHeight="1" x14ac:dyDescent="0.35"/>
  <cols>
    <col min="1" max="1" width="3.54296875" style="19" customWidth="1"/>
    <col min="2" max="11" width="13.54296875" style="19" customWidth="1"/>
    <col min="12" max="12" width="18.1796875" style="19" customWidth="1"/>
    <col min="13" max="255" width="0" style="19" hidden="1" customWidth="1"/>
    <col min="256" max="256" width="1.26953125" style="19" hidden="1" customWidth="1"/>
    <col min="257" max="16383" width="1.26953125" style="19" hidden="1"/>
    <col min="16384" max="16384" width="6.26953125" style="19" hidden="1" customWidth="1"/>
  </cols>
  <sheetData>
    <row r="1" spans="1:256" s="317" customFormat="1" ht="60" customHeight="1" x14ac:dyDescent="0.35">
      <c r="A1" s="315" t="str">
        <f>Development!A9&amp;" "&amp;"Commercial Efficiency Program"</f>
        <v>2025 Commercial Efficiency Program</v>
      </c>
      <c r="B1" s="314"/>
      <c r="C1" s="314"/>
      <c r="D1" s="314"/>
      <c r="E1" s="314"/>
      <c r="F1" s="314"/>
      <c r="G1" s="314"/>
    </row>
    <row r="2" spans="1:256" s="317" customFormat="1" ht="60" customHeight="1" thickBot="1" x14ac:dyDescent="0.4">
      <c r="A2" s="316" t="s">
        <v>246</v>
      </c>
      <c r="B2" s="316"/>
      <c r="C2" s="314"/>
      <c r="D2" s="314"/>
      <c r="E2" s="314"/>
      <c r="F2" s="314"/>
      <c r="G2" s="314"/>
    </row>
    <row r="3" spans="1:256" ht="15" thickTop="1" x14ac:dyDescent="0.35">
      <c r="A3" s="303"/>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303"/>
      <c r="BM3" s="303"/>
      <c r="BN3" s="303"/>
      <c r="BO3" s="303"/>
      <c r="BP3" s="303"/>
      <c r="BQ3" s="303"/>
      <c r="BR3" s="303"/>
      <c r="BS3" s="303"/>
      <c r="BT3" s="303"/>
      <c r="BU3" s="303"/>
      <c r="BV3" s="303"/>
      <c r="BW3" s="303"/>
      <c r="BX3" s="303"/>
      <c r="BY3" s="303"/>
      <c r="BZ3" s="303"/>
      <c r="CA3" s="303"/>
      <c r="CB3" s="303"/>
      <c r="CC3" s="303"/>
      <c r="CD3" s="303"/>
      <c r="CE3" s="303"/>
      <c r="CF3" s="303"/>
      <c r="CG3" s="303"/>
      <c r="CH3" s="303"/>
      <c r="CI3" s="303"/>
      <c r="CJ3" s="303"/>
      <c r="CK3" s="303"/>
      <c r="CL3" s="303"/>
      <c r="CM3" s="303"/>
      <c r="CN3" s="303"/>
      <c r="CO3" s="303"/>
      <c r="CP3" s="303"/>
      <c r="CQ3" s="303"/>
      <c r="CR3" s="303"/>
      <c r="CS3" s="303"/>
      <c r="CT3" s="303"/>
      <c r="CU3" s="303"/>
      <c r="CV3" s="303"/>
      <c r="CW3" s="303"/>
      <c r="CX3" s="303"/>
      <c r="CY3" s="303"/>
      <c r="CZ3" s="303"/>
      <c r="DA3" s="303"/>
      <c r="DB3" s="303"/>
      <c r="DC3" s="303"/>
      <c r="DD3" s="303"/>
      <c r="DE3" s="303"/>
      <c r="DF3" s="303"/>
      <c r="DG3" s="303"/>
      <c r="DH3" s="303"/>
      <c r="DI3" s="303"/>
      <c r="DJ3" s="303"/>
      <c r="DK3" s="303"/>
      <c r="DL3" s="303"/>
      <c r="DM3" s="303"/>
      <c r="DN3" s="303"/>
      <c r="DO3" s="303"/>
      <c r="DP3" s="303"/>
      <c r="DQ3" s="303"/>
      <c r="DR3" s="303"/>
      <c r="DS3" s="303"/>
      <c r="DT3" s="303"/>
      <c r="DU3" s="303"/>
      <c r="DV3" s="303"/>
      <c r="DW3" s="303"/>
      <c r="DX3" s="303"/>
      <c r="DY3" s="303"/>
      <c r="DZ3" s="303"/>
      <c r="EA3" s="303"/>
      <c r="EB3" s="303"/>
      <c r="EC3" s="303"/>
      <c r="ED3" s="303"/>
      <c r="EE3" s="303"/>
      <c r="EF3" s="303"/>
      <c r="EG3" s="303"/>
      <c r="EH3" s="303"/>
      <c r="EI3" s="303"/>
      <c r="EJ3" s="303"/>
      <c r="EK3" s="303"/>
      <c r="EL3" s="303"/>
      <c r="EM3" s="303"/>
      <c r="EN3" s="303"/>
      <c r="EO3" s="303"/>
      <c r="EP3" s="303"/>
      <c r="EQ3" s="303"/>
      <c r="ER3" s="303"/>
      <c r="ES3" s="303"/>
      <c r="ET3" s="303"/>
      <c r="EU3" s="303"/>
      <c r="EV3" s="303"/>
      <c r="EW3" s="303"/>
      <c r="EX3" s="303"/>
      <c r="EY3" s="303"/>
      <c r="EZ3" s="303"/>
      <c r="FA3" s="303"/>
      <c r="FB3" s="303"/>
      <c r="FC3" s="303"/>
      <c r="FD3" s="303"/>
      <c r="FE3" s="303"/>
      <c r="FF3" s="303"/>
      <c r="FG3" s="303"/>
      <c r="FH3" s="303"/>
      <c r="FI3" s="303"/>
      <c r="FJ3" s="303"/>
      <c r="FK3" s="303"/>
      <c r="FL3" s="303"/>
      <c r="FM3" s="303"/>
      <c r="FN3" s="303"/>
      <c r="FO3" s="303"/>
      <c r="FP3" s="303"/>
      <c r="FQ3" s="303"/>
      <c r="FR3" s="303"/>
      <c r="FS3" s="303"/>
      <c r="FT3" s="303"/>
      <c r="FU3" s="303"/>
      <c r="FV3" s="303"/>
      <c r="FW3" s="303"/>
      <c r="FX3" s="303"/>
      <c r="FY3" s="303"/>
      <c r="FZ3" s="303"/>
      <c r="GA3" s="303"/>
      <c r="GB3" s="303"/>
      <c r="GC3" s="303"/>
      <c r="GD3" s="303"/>
      <c r="GE3" s="303"/>
      <c r="GF3" s="303"/>
      <c r="GG3" s="303"/>
      <c r="GH3" s="303"/>
      <c r="GI3" s="303"/>
      <c r="GJ3" s="303"/>
      <c r="GK3" s="303"/>
      <c r="GL3" s="303"/>
      <c r="GM3" s="303"/>
      <c r="GN3" s="303"/>
      <c r="GO3" s="303"/>
      <c r="GP3" s="303"/>
      <c r="GQ3" s="303"/>
      <c r="GR3" s="303"/>
      <c r="GS3" s="303"/>
      <c r="GT3" s="303"/>
      <c r="GU3" s="303"/>
      <c r="GV3" s="303"/>
      <c r="GW3" s="303"/>
      <c r="GX3" s="303"/>
      <c r="GY3" s="303"/>
      <c r="GZ3" s="303"/>
      <c r="HA3" s="303"/>
      <c r="HB3" s="303"/>
      <c r="HC3" s="303"/>
      <c r="HD3" s="303"/>
      <c r="HE3" s="303"/>
      <c r="HF3" s="303"/>
      <c r="HG3" s="303"/>
      <c r="HH3" s="303"/>
      <c r="HI3" s="303"/>
      <c r="HJ3" s="303"/>
      <c r="HK3" s="303"/>
      <c r="HL3" s="303"/>
      <c r="HM3" s="303"/>
      <c r="HN3" s="303"/>
      <c r="HO3" s="303"/>
      <c r="HP3" s="303"/>
      <c r="HQ3" s="303"/>
      <c r="HR3" s="303"/>
      <c r="HS3" s="303"/>
      <c r="HT3" s="303"/>
      <c r="HU3" s="303"/>
      <c r="HV3" s="303"/>
      <c r="HW3" s="303"/>
      <c r="HX3" s="303"/>
      <c r="HY3" s="303"/>
      <c r="HZ3" s="303"/>
      <c r="IA3" s="303"/>
      <c r="IB3" s="303"/>
      <c r="IC3" s="303"/>
      <c r="ID3" s="303"/>
      <c r="IE3" s="303"/>
      <c r="IF3" s="303"/>
      <c r="IG3" s="303"/>
      <c r="IH3" s="303"/>
      <c r="II3" s="303"/>
      <c r="IJ3" s="303"/>
      <c r="IK3" s="303"/>
      <c r="IL3" s="303"/>
      <c r="IM3" s="303"/>
      <c r="IN3" s="303"/>
      <c r="IO3" s="303"/>
      <c r="IP3" s="303"/>
      <c r="IQ3" s="303"/>
      <c r="IR3" s="303"/>
      <c r="IS3" s="303"/>
      <c r="IT3" s="303"/>
      <c r="IU3" s="303"/>
      <c r="IV3" s="303"/>
    </row>
    <row r="4" spans="1:256" ht="18.5" thickBot="1" x14ac:dyDescent="0.4">
      <c r="A4" s="386" t="s">
        <v>247</v>
      </c>
      <c r="B4" s="386"/>
      <c r="C4" s="386"/>
      <c r="D4" s="386"/>
      <c r="E4" s="386"/>
      <c r="F4" s="386"/>
      <c r="G4" s="386"/>
      <c r="H4" s="386"/>
      <c r="I4" s="386"/>
      <c r="J4" s="386"/>
      <c r="K4" s="386"/>
      <c r="L4" s="386"/>
    </row>
    <row r="5" spans="1:256" ht="18" customHeight="1" x14ac:dyDescent="0.35">
      <c r="A5" s="246" t="s">
        <v>248</v>
      </c>
      <c r="B5" s="258" t="s">
        <v>421</v>
      </c>
      <c r="C5" s="247"/>
      <c r="D5" s="247"/>
      <c r="E5" s="247"/>
      <c r="F5" s="247"/>
      <c r="G5" s="247"/>
      <c r="H5" s="247"/>
      <c r="I5" s="248"/>
      <c r="J5" s="247"/>
      <c r="K5" s="247"/>
      <c r="L5" s="247"/>
    </row>
    <row r="6" spans="1:256" ht="18" customHeight="1" x14ac:dyDescent="0.35">
      <c r="A6" s="246"/>
      <c r="B6" s="248" t="s">
        <v>628</v>
      </c>
      <c r="C6" s="247"/>
      <c r="D6" s="247"/>
      <c r="E6" s="247"/>
      <c r="F6" s="247"/>
      <c r="G6" s="247"/>
      <c r="H6" s="247"/>
      <c r="I6" s="248"/>
      <c r="J6" s="247"/>
      <c r="K6" s="247"/>
      <c r="L6" s="247"/>
    </row>
    <row r="7" spans="1:256" ht="18" customHeight="1" x14ac:dyDescent="0.35">
      <c r="A7" s="246" t="s">
        <v>248</v>
      </c>
      <c r="B7" s="249" t="s">
        <v>371</v>
      </c>
      <c r="C7" s="249"/>
      <c r="D7" s="249"/>
      <c r="E7" s="249"/>
      <c r="F7" s="249"/>
      <c r="G7" s="249"/>
      <c r="H7" s="249"/>
      <c r="I7" s="249"/>
      <c r="J7" s="249"/>
      <c r="K7" s="249"/>
      <c r="L7" s="249"/>
    </row>
    <row r="8" spans="1:256" ht="18" customHeight="1" x14ac:dyDescent="0.35">
      <c r="A8" s="246"/>
      <c r="B8" s="249" t="s">
        <v>370</v>
      </c>
      <c r="C8" s="249"/>
      <c r="D8" s="249"/>
      <c r="E8" s="249"/>
      <c r="F8" s="249"/>
      <c r="G8" s="249"/>
      <c r="H8" s="249"/>
      <c r="I8" s="249"/>
      <c r="J8" s="249"/>
      <c r="K8" s="249"/>
      <c r="L8" s="249"/>
    </row>
    <row r="9" spans="1:256" ht="18" customHeight="1" x14ac:dyDescent="0.35">
      <c r="A9" s="246" t="s">
        <v>248</v>
      </c>
      <c r="B9" s="249" t="s">
        <v>517</v>
      </c>
      <c r="C9" s="249"/>
      <c r="D9" s="249"/>
      <c r="E9" s="249"/>
      <c r="F9" s="249"/>
      <c r="G9" s="249"/>
      <c r="H9" s="249"/>
      <c r="I9" s="249"/>
      <c r="J9" s="249"/>
      <c r="K9" s="249"/>
      <c r="L9" s="249"/>
    </row>
    <row r="10" spans="1:256" ht="18" customHeight="1" x14ac:dyDescent="0.35">
      <c r="A10" s="246" t="s">
        <v>248</v>
      </c>
      <c r="B10" s="249" t="s">
        <v>369</v>
      </c>
      <c r="C10" s="249"/>
      <c r="D10" s="249"/>
      <c r="E10" s="249"/>
      <c r="F10" s="249"/>
      <c r="G10" s="249"/>
      <c r="H10" s="249"/>
      <c r="I10" s="249"/>
      <c r="J10" s="249"/>
      <c r="K10" s="249"/>
      <c r="L10" s="249"/>
    </row>
    <row r="11" spans="1:256" ht="18" customHeight="1" x14ac:dyDescent="0.35">
      <c r="A11" s="250" t="s">
        <v>248</v>
      </c>
      <c r="B11" s="251" t="s">
        <v>425</v>
      </c>
      <c r="C11" s="251"/>
      <c r="D11" s="251"/>
      <c r="E11" s="251"/>
      <c r="F11" s="251"/>
      <c r="G11" s="251"/>
      <c r="H11" s="251"/>
      <c r="I11" s="251"/>
      <c r="J11" s="251"/>
      <c r="K11" s="251"/>
      <c r="L11" s="251"/>
    </row>
    <row r="12" spans="1:256" ht="18" customHeight="1" x14ac:dyDescent="0.35">
      <c r="A12" s="250"/>
      <c r="B12" s="254" t="s">
        <v>628</v>
      </c>
      <c r="C12" s="251"/>
      <c r="D12" s="251"/>
      <c r="E12" s="251"/>
      <c r="F12" s="251"/>
      <c r="G12" s="251"/>
      <c r="H12" s="251"/>
      <c r="I12" s="251"/>
      <c r="J12" s="251"/>
      <c r="K12" s="251"/>
      <c r="L12" s="251"/>
    </row>
    <row r="13" spans="1:256" ht="18" customHeight="1" x14ac:dyDescent="0.35">
      <c r="A13" s="252" t="s">
        <v>248</v>
      </c>
      <c r="B13" s="388" t="s">
        <v>368</v>
      </c>
      <c r="C13" s="388"/>
      <c r="D13" s="388"/>
      <c r="E13" s="388"/>
      <c r="F13" s="388"/>
      <c r="G13" s="388"/>
      <c r="H13" s="388"/>
      <c r="I13" s="388"/>
      <c r="J13" s="388"/>
      <c r="K13" s="388"/>
      <c r="L13" s="388"/>
    </row>
    <row r="14" spans="1:256" ht="18" customHeight="1" x14ac:dyDescent="0.35">
      <c r="A14" s="252"/>
      <c r="B14" s="253" t="s">
        <v>367</v>
      </c>
      <c r="C14" s="253"/>
      <c r="D14" s="253"/>
      <c r="E14" s="253"/>
      <c r="F14" s="253"/>
      <c r="G14" s="253"/>
      <c r="H14" s="253"/>
      <c r="I14" s="253"/>
      <c r="J14" s="253"/>
      <c r="K14" s="253"/>
      <c r="L14" s="253"/>
    </row>
    <row r="15" spans="1:256" ht="18" customHeight="1" x14ac:dyDescent="0.35">
      <c r="A15" s="246" t="s">
        <v>248</v>
      </c>
      <c r="B15" s="387" t="s">
        <v>249</v>
      </c>
      <c r="C15" s="387"/>
      <c r="D15" s="387"/>
      <c r="E15" s="387"/>
      <c r="F15" s="387"/>
      <c r="G15" s="387"/>
      <c r="H15" s="387"/>
      <c r="I15" s="387"/>
      <c r="J15" s="387"/>
      <c r="K15" s="387"/>
      <c r="L15" s="387"/>
    </row>
    <row r="16" spans="1:256" ht="18" customHeight="1" x14ac:dyDescent="0.35">
      <c r="A16" s="252" t="s">
        <v>248</v>
      </c>
      <c r="B16" s="388" t="s">
        <v>724</v>
      </c>
      <c r="C16" s="388"/>
      <c r="D16" s="388"/>
      <c r="E16" s="388"/>
      <c r="F16" s="388"/>
      <c r="G16" s="388"/>
      <c r="H16" s="388"/>
      <c r="I16" s="388"/>
      <c r="J16" s="388"/>
      <c r="K16" s="388"/>
      <c r="L16" s="388"/>
    </row>
    <row r="17" spans="1:12" s="471" customFormat="1" ht="18" customHeight="1" x14ac:dyDescent="0.35">
      <c r="A17" s="469" t="s">
        <v>248</v>
      </c>
      <c r="B17" s="470" t="s">
        <v>743</v>
      </c>
      <c r="C17" s="470"/>
      <c r="D17" s="470"/>
      <c r="E17" s="470"/>
      <c r="F17" s="470"/>
      <c r="G17" s="470"/>
      <c r="H17" s="470"/>
      <c r="I17" s="470"/>
      <c r="J17" s="470"/>
      <c r="K17" s="470"/>
      <c r="L17" s="470"/>
    </row>
    <row r="18" spans="1:12" ht="18" customHeight="1" x14ac:dyDescent="0.35">
      <c r="A18" s="246" t="s">
        <v>248</v>
      </c>
      <c r="B18" s="387" t="s">
        <v>250</v>
      </c>
      <c r="C18" s="387"/>
      <c r="D18" s="387"/>
      <c r="E18" s="387"/>
      <c r="F18" s="387"/>
      <c r="G18" s="387"/>
      <c r="H18" s="387"/>
      <c r="I18" s="387"/>
      <c r="J18" s="387"/>
      <c r="K18" s="387"/>
      <c r="L18" s="387"/>
    </row>
    <row r="19" spans="1:12" ht="18" customHeight="1" x14ac:dyDescent="0.35">
      <c r="A19" s="246"/>
      <c r="B19" s="249" t="s">
        <v>385</v>
      </c>
      <c r="C19" s="249"/>
      <c r="D19" s="249"/>
      <c r="E19" s="249"/>
      <c r="F19" s="249"/>
      <c r="G19" s="249"/>
      <c r="H19" s="249"/>
      <c r="I19" s="249"/>
      <c r="J19" s="249"/>
      <c r="K19" s="249"/>
      <c r="L19" s="249"/>
    </row>
    <row r="20" spans="1:12" ht="18" customHeight="1" x14ac:dyDescent="0.35">
      <c r="A20" s="250" t="s">
        <v>248</v>
      </c>
      <c r="B20" s="381" t="s">
        <v>424</v>
      </c>
      <c r="C20" s="381"/>
      <c r="D20" s="381"/>
      <c r="E20" s="381"/>
      <c r="F20" s="381"/>
      <c r="G20" s="381"/>
      <c r="H20" s="381"/>
      <c r="I20" s="381"/>
      <c r="J20" s="381"/>
      <c r="K20" s="381"/>
      <c r="L20" s="381"/>
    </row>
    <row r="21" spans="1:12" ht="18" customHeight="1" x14ac:dyDescent="0.35">
      <c r="A21" s="250"/>
      <c r="B21" s="254" t="s">
        <v>628</v>
      </c>
      <c r="C21" s="251"/>
      <c r="D21" s="251"/>
      <c r="E21" s="251"/>
      <c r="F21" s="251"/>
      <c r="G21" s="251"/>
      <c r="H21" s="251"/>
      <c r="I21" s="251"/>
      <c r="J21" s="251"/>
      <c r="K21" s="251"/>
      <c r="L21" s="251"/>
    </row>
    <row r="22" spans="1:12" ht="30" customHeight="1" x14ac:dyDescent="0.35">
      <c r="A22" s="255" t="s">
        <v>248</v>
      </c>
      <c r="B22" s="380" t="s">
        <v>402</v>
      </c>
      <c r="C22" s="380"/>
      <c r="D22" s="380"/>
      <c r="E22" s="380"/>
      <c r="F22" s="380"/>
      <c r="G22" s="380"/>
      <c r="H22" s="380"/>
      <c r="I22" s="380"/>
      <c r="J22" s="380"/>
      <c r="K22" s="380"/>
      <c r="L22" s="380"/>
    </row>
    <row r="23" spans="1:12" ht="18" customHeight="1" x14ac:dyDescent="0.35">
      <c r="A23" s="255" t="s">
        <v>248</v>
      </c>
      <c r="B23" s="380" t="s">
        <v>251</v>
      </c>
      <c r="C23" s="381"/>
      <c r="D23" s="381"/>
      <c r="E23" s="381"/>
      <c r="F23" s="381"/>
      <c r="G23" s="381"/>
      <c r="H23" s="381"/>
      <c r="I23" s="381"/>
      <c r="J23" s="381"/>
      <c r="K23" s="381"/>
      <c r="L23" s="381"/>
    </row>
    <row r="24" spans="1:12" ht="18" customHeight="1" x14ac:dyDescent="0.35">
      <c r="A24" s="255" t="s">
        <v>248</v>
      </c>
      <c r="B24" s="380" t="s">
        <v>252</v>
      </c>
      <c r="C24" s="381"/>
      <c r="D24" s="381"/>
      <c r="E24" s="381"/>
      <c r="F24" s="381"/>
      <c r="G24" s="381"/>
      <c r="H24" s="381"/>
      <c r="I24" s="381"/>
      <c r="J24" s="381"/>
      <c r="K24" s="381"/>
      <c r="L24" s="381"/>
    </row>
    <row r="25" spans="1:12" ht="18" customHeight="1" x14ac:dyDescent="0.35">
      <c r="A25" s="256" t="s">
        <v>248</v>
      </c>
      <c r="B25" s="382" t="s">
        <v>253</v>
      </c>
      <c r="C25" s="382"/>
      <c r="D25" s="382"/>
      <c r="E25" s="382"/>
      <c r="F25" s="382"/>
      <c r="G25" s="382"/>
      <c r="H25" s="382"/>
      <c r="I25" s="382"/>
      <c r="J25" s="382"/>
      <c r="K25" s="382"/>
      <c r="L25" s="382"/>
    </row>
    <row r="26" spans="1:12" ht="18" customHeight="1" x14ac:dyDescent="0.35">
      <c r="A26" s="256" t="s">
        <v>248</v>
      </c>
      <c r="B26" s="382" t="s">
        <v>254</v>
      </c>
      <c r="C26" s="382"/>
      <c r="D26" s="382"/>
      <c r="E26" s="382"/>
      <c r="F26" s="382"/>
      <c r="G26" s="382"/>
      <c r="H26" s="382"/>
      <c r="I26" s="382"/>
      <c r="J26" s="382"/>
      <c r="K26" s="382"/>
      <c r="L26" s="257"/>
    </row>
    <row r="27" spans="1:12" s="471" customFormat="1" ht="18" customHeight="1" x14ac:dyDescent="0.35">
      <c r="A27" s="472" t="s">
        <v>248</v>
      </c>
      <c r="B27" s="473" t="s">
        <v>748</v>
      </c>
      <c r="C27" s="473"/>
      <c r="D27" s="473"/>
      <c r="E27" s="473"/>
      <c r="F27" s="473"/>
      <c r="G27" s="473"/>
      <c r="H27" s="473"/>
      <c r="I27" s="473"/>
      <c r="J27" s="473"/>
      <c r="K27" s="473"/>
      <c r="L27" s="473"/>
    </row>
    <row r="28" spans="1:12" ht="18" customHeight="1" x14ac:dyDescent="0.35">
      <c r="A28" s="256" t="s">
        <v>248</v>
      </c>
      <c r="B28" s="380" t="s">
        <v>255</v>
      </c>
      <c r="C28" s="380"/>
      <c r="D28" s="380"/>
      <c r="E28" s="380"/>
      <c r="F28" s="380"/>
      <c r="G28" s="380"/>
      <c r="H28" s="380"/>
      <c r="I28" s="380"/>
      <c r="J28" s="380"/>
      <c r="K28" s="380"/>
      <c r="L28" s="380"/>
    </row>
    <row r="29" spans="1:12" ht="18" customHeight="1" x14ac:dyDescent="0.35">
      <c r="A29" s="256" t="s">
        <v>248</v>
      </c>
      <c r="B29" s="380" t="s">
        <v>366</v>
      </c>
      <c r="C29" s="380"/>
      <c r="D29" s="380"/>
      <c r="E29" s="380"/>
      <c r="F29" s="380"/>
      <c r="G29" s="380"/>
      <c r="H29" s="380"/>
      <c r="I29" s="380"/>
      <c r="J29" s="380"/>
      <c r="K29" s="380"/>
      <c r="L29" s="380"/>
    </row>
    <row r="30" spans="1:12" ht="18" customHeight="1" x14ac:dyDescent="0.35">
      <c r="A30" s="256" t="s">
        <v>248</v>
      </c>
      <c r="B30" s="380" t="s">
        <v>588</v>
      </c>
      <c r="C30" s="380"/>
      <c r="D30" s="380"/>
      <c r="E30" s="380"/>
      <c r="F30" s="380"/>
      <c r="G30" s="380"/>
      <c r="H30" s="380"/>
      <c r="I30" s="380"/>
      <c r="J30" s="380"/>
      <c r="K30" s="380"/>
      <c r="L30" s="380"/>
    </row>
    <row r="31" spans="1:12" ht="18" customHeight="1" x14ac:dyDescent="0.35">
      <c r="A31" s="256"/>
      <c r="B31" s="380" t="s">
        <v>589</v>
      </c>
      <c r="C31" s="380"/>
      <c r="D31" s="380"/>
      <c r="E31" s="380"/>
      <c r="F31" s="380"/>
      <c r="G31" s="380"/>
      <c r="H31" s="380"/>
      <c r="I31" s="380"/>
      <c r="J31" s="380"/>
      <c r="K31" s="380"/>
      <c r="L31" s="380"/>
    </row>
    <row r="32" spans="1:12" ht="22.5" x14ac:dyDescent="0.35">
      <c r="A32" s="258"/>
      <c r="B32" s="383"/>
      <c r="C32" s="383"/>
      <c r="D32" s="383"/>
      <c r="E32" s="383"/>
      <c r="F32" s="383"/>
      <c r="G32" s="383"/>
      <c r="H32" s="383"/>
      <c r="I32" s="383"/>
      <c r="J32" s="383"/>
      <c r="K32" s="383"/>
      <c r="L32" s="383"/>
    </row>
    <row r="33" spans="1:12" ht="18.5" thickBot="1" x14ac:dyDescent="0.4">
      <c r="A33" s="386" t="s">
        <v>256</v>
      </c>
      <c r="B33" s="386"/>
      <c r="C33" s="386"/>
      <c r="D33" s="386"/>
      <c r="E33" s="386"/>
      <c r="F33" s="386"/>
      <c r="G33" s="386"/>
      <c r="H33" s="386"/>
      <c r="I33" s="386"/>
      <c r="J33" s="386"/>
      <c r="K33" s="386"/>
      <c r="L33" s="386"/>
    </row>
    <row r="34" spans="1:12" ht="18" customHeight="1" x14ac:dyDescent="0.35">
      <c r="A34" s="259" t="s">
        <v>248</v>
      </c>
      <c r="B34" s="260" t="s">
        <v>257</v>
      </c>
      <c r="C34" s="258"/>
      <c r="D34" s="258"/>
      <c r="E34" s="258"/>
      <c r="F34" s="258"/>
      <c r="G34" s="258"/>
      <c r="H34" s="258"/>
      <c r="I34" s="258"/>
      <c r="J34" s="258"/>
      <c r="K34" s="258"/>
      <c r="L34" s="258"/>
    </row>
    <row r="35" spans="1:12" ht="18" customHeight="1" x14ac:dyDescent="0.35">
      <c r="A35" s="259" t="s">
        <v>248</v>
      </c>
      <c r="B35" s="385" t="s">
        <v>258</v>
      </c>
      <c r="C35" s="385"/>
      <c r="D35" s="385"/>
      <c r="E35" s="385"/>
      <c r="F35" s="385"/>
      <c r="G35" s="385"/>
      <c r="H35" s="385"/>
      <c r="I35" s="385"/>
      <c r="J35" s="385"/>
      <c r="K35" s="385"/>
      <c r="L35" s="385"/>
    </row>
    <row r="36" spans="1:12" ht="18" customHeight="1" x14ac:dyDescent="0.35">
      <c r="A36" s="259" t="s">
        <v>248</v>
      </c>
      <c r="B36" s="382" t="s">
        <v>372</v>
      </c>
      <c r="C36" s="382"/>
      <c r="D36" s="382"/>
      <c r="E36" s="382"/>
      <c r="F36" s="382"/>
      <c r="G36" s="382"/>
      <c r="H36" s="382"/>
      <c r="I36" s="382"/>
      <c r="J36" s="382"/>
      <c r="K36" s="382"/>
      <c r="L36" s="382"/>
    </row>
    <row r="37" spans="1:12" ht="18" customHeight="1" x14ac:dyDescent="0.35">
      <c r="A37" s="259"/>
      <c r="B37" s="257"/>
      <c r="C37" s="257" t="s">
        <v>259</v>
      </c>
      <c r="D37" s="257"/>
      <c r="E37" s="257"/>
      <c r="F37" s="257"/>
      <c r="G37" s="257"/>
      <c r="H37" s="257"/>
      <c r="I37" s="257"/>
      <c r="J37" s="257"/>
      <c r="K37" s="257"/>
      <c r="L37" s="257"/>
    </row>
    <row r="38" spans="1:12" ht="18" customHeight="1" x14ac:dyDescent="0.35">
      <c r="A38" s="259"/>
      <c r="B38" s="259"/>
      <c r="C38" s="24"/>
      <c r="D38" s="309" t="s">
        <v>260</v>
      </c>
      <c r="E38" s="256"/>
      <c r="F38" s="256"/>
      <c r="G38" s="256"/>
      <c r="H38" s="256"/>
      <c r="I38" s="256"/>
      <c r="J38" s="256"/>
      <c r="K38" s="256"/>
      <c r="L38" s="256"/>
    </row>
    <row r="39" spans="1:12" ht="18" customHeight="1" x14ac:dyDescent="0.35">
      <c r="A39" s="259"/>
      <c r="B39" s="259"/>
      <c r="C39" s="261"/>
      <c r="D39" s="262" t="s">
        <v>261</v>
      </c>
      <c r="E39" s="262"/>
      <c r="F39" s="262"/>
      <c r="G39" s="262"/>
      <c r="H39" s="262"/>
      <c r="I39" s="262"/>
      <c r="J39" s="262"/>
      <c r="K39" s="262"/>
      <c r="L39" s="262"/>
    </row>
    <row r="40" spans="1:12" ht="18" customHeight="1" x14ac:dyDescent="0.35">
      <c r="A40" s="263"/>
      <c r="B40" s="260"/>
      <c r="C40" s="183"/>
      <c r="D40" s="264" t="s">
        <v>725</v>
      </c>
      <c r="E40" s="265"/>
      <c r="F40" s="265"/>
      <c r="G40" s="265"/>
      <c r="H40" s="265"/>
      <c r="I40" s="266"/>
      <c r="J40" s="266"/>
      <c r="K40" s="266"/>
      <c r="L40" s="266"/>
    </row>
    <row r="41" spans="1:12" ht="18" customHeight="1" x14ac:dyDescent="0.35">
      <c r="A41" s="259"/>
      <c r="B41" s="258"/>
      <c r="C41" s="260" t="s">
        <v>262</v>
      </c>
      <c r="D41" s="258"/>
      <c r="E41" s="258"/>
      <c r="F41" s="258"/>
      <c r="G41" s="258"/>
      <c r="H41" s="258"/>
      <c r="I41" s="258"/>
      <c r="J41" s="258"/>
      <c r="K41" s="258"/>
      <c r="L41" s="258"/>
    </row>
    <row r="42" spans="1:12" ht="18" customHeight="1" x14ac:dyDescent="0.35">
      <c r="A42" s="259"/>
      <c r="B42" s="259"/>
      <c r="C42" s="258" t="s">
        <v>648</v>
      </c>
      <c r="D42" s="258"/>
      <c r="E42" s="258"/>
      <c r="F42" s="258"/>
      <c r="G42" s="258"/>
      <c r="H42" s="258"/>
      <c r="I42" s="258"/>
      <c r="J42" s="258"/>
      <c r="K42" s="258"/>
      <c r="L42" s="258"/>
    </row>
    <row r="43" spans="1:12" ht="18" customHeight="1" x14ac:dyDescent="0.35">
      <c r="A43" s="259"/>
      <c r="B43" s="259"/>
      <c r="C43" s="384" t="s">
        <v>653</v>
      </c>
      <c r="D43" s="384"/>
      <c r="E43" s="313" t="s">
        <v>649</v>
      </c>
      <c r="F43" s="258"/>
      <c r="G43" s="258"/>
      <c r="H43" s="258"/>
      <c r="I43" s="258"/>
      <c r="J43" s="258"/>
      <c r="K43" s="258"/>
      <c r="L43" s="258"/>
    </row>
    <row r="44" spans="1:12" ht="18" customHeight="1" x14ac:dyDescent="0.35">
      <c r="A44" s="259"/>
      <c r="B44" s="259"/>
      <c r="C44" s="384" t="s">
        <v>654</v>
      </c>
      <c r="D44" s="384"/>
      <c r="E44" s="258" t="s">
        <v>655</v>
      </c>
      <c r="F44" s="258"/>
      <c r="G44" s="258"/>
      <c r="H44" s="258"/>
      <c r="I44" s="258"/>
      <c r="J44" s="258"/>
      <c r="K44" s="258"/>
      <c r="L44" s="258"/>
    </row>
    <row r="45" spans="1:12" ht="18" customHeight="1" x14ac:dyDescent="0.35">
      <c r="A45" s="259" t="s">
        <v>248</v>
      </c>
      <c r="B45" s="267" t="s">
        <v>263</v>
      </c>
      <c r="C45" s="258"/>
      <c r="D45" s="258"/>
      <c r="E45" s="258"/>
      <c r="F45" s="258"/>
      <c r="G45" s="258"/>
      <c r="H45" s="258"/>
      <c r="I45" s="258"/>
      <c r="J45" s="258"/>
      <c r="K45" s="258"/>
      <c r="L45" s="258"/>
    </row>
    <row r="46" spans="1:12" ht="18" customHeight="1" x14ac:dyDescent="0.35">
      <c r="A46" s="259"/>
      <c r="B46" s="267"/>
      <c r="C46" s="258"/>
      <c r="D46" s="258"/>
      <c r="E46" s="258"/>
      <c r="F46" s="258"/>
      <c r="G46" s="258"/>
      <c r="H46" s="258"/>
      <c r="I46" s="258"/>
      <c r="J46" s="258"/>
      <c r="K46" s="258"/>
      <c r="L46" s="258"/>
    </row>
    <row r="47" spans="1:12" ht="18" customHeight="1" x14ac:dyDescent="0.35">
      <c r="A47" s="259" t="s">
        <v>248</v>
      </c>
      <c r="B47" s="268" t="s">
        <v>264</v>
      </c>
      <c r="C47" s="260"/>
      <c r="D47" s="260"/>
      <c r="E47" s="260"/>
      <c r="F47" s="260"/>
      <c r="G47" s="260"/>
      <c r="H47" s="260"/>
      <c r="I47" s="260"/>
      <c r="J47" s="260"/>
      <c r="K47" s="260"/>
      <c r="L47" s="260"/>
    </row>
    <row r="48" spans="1:12" ht="18" customHeight="1" x14ac:dyDescent="0.35">
      <c r="A48" s="269" t="s">
        <v>248</v>
      </c>
      <c r="B48" s="260" t="s">
        <v>519</v>
      </c>
      <c r="C48" s="260"/>
      <c r="D48" s="260"/>
      <c r="E48" s="260"/>
      <c r="F48" s="260"/>
      <c r="G48" s="260"/>
      <c r="H48" s="260"/>
      <c r="I48" s="260"/>
      <c r="J48" s="260"/>
      <c r="K48" s="260"/>
      <c r="L48" s="260"/>
    </row>
    <row r="49" spans="1:12" ht="18" customHeight="1" x14ac:dyDescent="0.35">
      <c r="A49" s="269"/>
      <c r="B49" s="260" t="s">
        <v>520</v>
      </c>
      <c r="C49" s="260"/>
      <c r="D49" s="260"/>
      <c r="E49" s="260"/>
      <c r="F49" s="260"/>
      <c r="G49" s="260"/>
      <c r="H49" s="260"/>
      <c r="I49" s="260"/>
      <c r="J49" s="260"/>
      <c r="K49" s="260"/>
      <c r="L49" s="260"/>
    </row>
    <row r="50" spans="1:12" ht="18" customHeight="1" x14ac:dyDescent="0.35">
      <c r="A50" s="259" t="s">
        <v>248</v>
      </c>
      <c r="B50" s="260" t="s">
        <v>265</v>
      </c>
      <c r="C50" s="260"/>
      <c r="D50" s="260"/>
      <c r="E50" s="260"/>
      <c r="F50" s="260"/>
      <c r="G50" s="260"/>
      <c r="H50" s="260"/>
      <c r="I50" s="260"/>
      <c r="J50" s="260"/>
      <c r="K50" s="260"/>
      <c r="L50" s="260"/>
    </row>
    <row r="51" spans="1:12" ht="30" customHeight="1" x14ac:dyDescent="0.35">
      <c r="A51" s="259" t="s">
        <v>248</v>
      </c>
      <c r="B51" s="380" t="s">
        <v>266</v>
      </c>
      <c r="C51" s="380"/>
      <c r="D51" s="380"/>
      <c r="E51" s="380"/>
      <c r="F51" s="380"/>
      <c r="G51" s="380"/>
      <c r="H51" s="380"/>
      <c r="I51" s="380"/>
      <c r="J51" s="380"/>
      <c r="K51" s="380"/>
      <c r="L51" s="380"/>
    </row>
    <row r="52" spans="1:12" x14ac:dyDescent="0.35">
      <c r="A52" s="258"/>
      <c r="B52" s="270"/>
      <c r="C52" s="24"/>
      <c r="D52" s="24"/>
      <c r="E52" s="24"/>
      <c r="F52" s="24"/>
      <c r="G52" s="24"/>
      <c r="H52" s="24"/>
      <c r="I52" s="24"/>
      <c r="J52" s="24"/>
      <c r="K52" s="24"/>
      <c r="L52" s="24"/>
    </row>
    <row r="53" spans="1:12" x14ac:dyDescent="0.35">
      <c r="A53" s="271"/>
    </row>
    <row r="54" spans="1:12" x14ac:dyDescent="0.35">
      <c r="A54" s="271"/>
      <c r="B54" s="24" t="s">
        <v>267</v>
      </c>
      <c r="F54" s="6"/>
      <c r="G54" s="273" t="s">
        <v>185</v>
      </c>
    </row>
    <row r="55" spans="1:12" x14ac:dyDescent="0.35"/>
    <row r="56" spans="1:12" x14ac:dyDescent="0.35">
      <c r="A56" s="271"/>
      <c r="G56" s="273"/>
    </row>
    <row r="57" spans="1:12" x14ac:dyDescent="0.35">
      <c r="A57" s="271"/>
      <c r="G57" s="273"/>
    </row>
    <row r="58" spans="1:12" x14ac:dyDescent="0.35">
      <c r="A58" s="271"/>
      <c r="G58" s="273"/>
    </row>
    <row r="59" spans="1:12" x14ac:dyDescent="0.35">
      <c r="A59" s="274"/>
      <c r="B59" s="61"/>
      <c r="C59" s="61"/>
      <c r="D59" s="61"/>
      <c r="E59" s="61"/>
      <c r="F59" s="61"/>
      <c r="G59" s="275"/>
      <c r="H59" s="61"/>
      <c r="I59" s="61"/>
      <c r="J59" s="61"/>
      <c r="K59" s="61"/>
      <c r="L59" s="61"/>
    </row>
    <row r="60" spans="1:12" x14ac:dyDescent="0.35">
      <c r="A60" s="271"/>
      <c r="B60" s="243" t="s">
        <v>39</v>
      </c>
      <c r="C60" s="39" t="str">
        <f>Development!$A$8&amp;"_"&amp;Development!$A$7</f>
        <v>1.1.25_1.0</v>
      </c>
      <c r="K60" s="181" t="s">
        <v>40</v>
      </c>
      <c r="L60" s="245" t="str">
        <f>Development!$A$8</f>
        <v>1.1.25</v>
      </c>
    </row>
    <row r="61" spans="1:12" x14ac:dyDescent="0.35">
      <c r="A61" s="271"/>
    </row>
    <row r="62" spans="1:12" x14ac:dyDescent="0.35"/>
    <row r="63" spans="1:12" x14ac:dyDescent="0.35"/>
    <row r="64" spans="1:12" x14ac:dyDescent="0.35"/>
    <row r="65" x14ac:dyDescent="0.35"/>
    <row r="66" x14ac:dyDescent="0.35"/>
    <row r="67" x14ac:dyDescent="0.35"/>
    <row r="68" x14ac:dyDescent="0.35"/>
    <row r="69" x14ac:dyDescent="0.35"/>
    <row r="70" x14ac:dyDescent="0.35"/>
    <row r="71" x14ac:dyDescent="0.35"/>
    <row r="72" x14ac:dyDescent="0.35"/>
  </sheetData>
  <sheetProtection algorithmName="SHA-512" hashValue="G5CZ2ESbG1SgtqIqcBsHsZT/QrVuAU1ABGyE0IEKxrtH/FEKXm62FsWvmM4Mj4EaLPxOE/fryOIjrb+gR3pT0g==" saltValue="0gyqZDsPqXZ2w5mv6yapKg==" spinCount="100000" sheet="1" objects="1" scenarios="1"/>
  <mergeCells count="22">
    <mergeCell ref="B20:L20"/>
    <mergeCell ref="A4:L4"/>
    <mergeCell ref="B15:L15"/>
    <mergeCell ref="B16:L16"/>
    <mergeCell ref="B13:L13"/>
    <mergeCell ref="B18:L18"/>
    <mergeCell ref="B22:L22"/>
    <mergeCell ref="B23:L23"/>
    <mergeCell ref="B51:L51"/>
    <mergeCell ref="B25:L25"/>
    <mergeCell ref="B26:K26"/>
    <mergeCell ref="B29:L29"/>
    <mergeCell ref="B32:L32"/>
    <mergeCell ref="C43:D43"/>
    <mergeCell ref="C44:D44"/>
    <mergeCell ref="B35:L35"/>
    <mergeCell ref="B36:L36"/>
    <mergeCell ref="A33:L33"/>
    <mergeCell ref="B24:L24"/>
    <mergeCell ref="B28:L28"/>
    <mergeCell ref="B30:L30"/>
    <mergeCell ref="B31:L31"/>
  </mergeCells>
  <hyperlinks>
    <hyperlink ref="D38" r:id="rId1" xr:uid="{00000000-0004-0000-0200-000000000000}"/>
    <hyperlink ref="B6" r:id="rId2" xr:uid="{00000000-0004-0000-0200-000001000000}"/>
    <hyperlink ref="B12" r:id="rId3" xr:uid="{00000000-0004-0000-0200-000002000000}"/>
    <hyperlink ref="B21" r:id="rId4" xr:uid="{00000000-0004-0000-0200-000003000000}"/>
    <hyperlink ref="E43" r:id="rId5" display="http://www.pseglinyportal.com/" xr:uid="{00000000-0004-0000-0200-000004000000}"/>
  </hyperlinks>
  <pageMargins left="0.7" right="0.7" top="0.75" bottom="0.75" header="0.3" footer="0.3"/>
  <pageSetup scale="57" orientation="portrait" r:id="rId6"/>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142C41"/>
  </sheetPr>
  <dimension ref="A1:W232"/>
  <sheetViews>
    <sheetView showGridLines="0" topLeftCell="B1" zoomScaleNormal="100" workbookViewId="0">
      <selection activeCell="B1" sqref="B1"/>
    </sheetView>
  </sheetViews>
  <sheetFormatPr defaultColWidth="0" defaultRowHeight="14.5" zeroHeight="1" x14ac:dyDescent="0.35"/>
  <cols>
    <col min="1" max="1" width="4.81640625" style="19" hidden="1" customWidth="1"/>
    <col min="2" max="2" width="2.54296875" style="19" customWidth="1"/>
    <col min="3" max="4" width="4.453125" style="19" customWidth="1"/>
    <col min="5" max="5" width="10" style="19" customWidth="1"/>
    <col min="6" max="6" width="16" style="19" customWidth="1"/>
    <col min="7" max="7" width="18" style="19" customWidth="1"/>
    <col min="8" max="8" width="5.54296875" style="19" customWidth="1"/>
    <col min="9" max="9" width="11.81640625" style="19" customWidth="1"/>
    <col min="10" max="10" width="1.54296875" style="19" customWidth="1"/>
    <col min="11" max="11" width="11.81640625" style="19" customWidth="1"/>
    <col min="12" max="12" width="1.54296875" style="19" customWidth="1"/>
    <col min="13" max="13" width="18.54296875" style="19" customWidth="1"/>
    <col min="14" max="14" width="1.54296875" style="19" customWidth="1"/>
    <col min="15" max="15" width="10.81640625" style="19" bestFit="1" customWidth="1"/>
    <col min="16" max="16" width="1.54296875" style="19" customWidth="1"/>
    <col min="17" max="17" width="16.54296875" style="19" customWidth="1"/>
    <col min="18" max="18" width="1.54296875" style="19" customWidth="1"/>
    <col min="19" max="19" width="28.1796875" style="19" customWidth="1"/>
    <col min="20" max="20" width="1.54296875" style="19" customWidth="1"/>
    <col min="21" max="21" width="17.453125" style="19" bestFit="1" customWidth="1"/>
    <col min="22" max="22" width="1.453125" style="19" customWidth="1"/>
    <col min="23" max="23" width="9.1796875" style="19" customWidth="1"/>
    <col min="24" max="16384" width="0" style="19" hidden="1"/>
  </cols>
  <sheetData>
    <row r="1" spans="1:23" ht="60" customHeight="1" x14ac:dyDescent="0.35">
      <c r="B1" s="314"/>
      <c r="C1" s="315" t="str">
        <f>Development!A9&amp;" Commercial Efficiency Program"</f>
        <v>2025 Commercial Efficiency Program</v>
      </c>
      <c r="D1" s="314"/>
      <c r="E1" s="314"/>
      <c r="F1" s="314"/>
      <c r="G1" s="314"/>
      <c r="H1" s="314"/>
      <c r="I1" s="314"/>
      <c r="J1" s="314"/>
      <c r="K1" s="314"/>
      <c r="L1" s="314"/>
      <c r="M1" s="314"/>
      <c r="N1" s="317"/>
      <c r="O1" s="317"/>
      <c r="P1" s="317"/>
      <c r="Q1" s="317"/>
      <c r="R1" s="317"/>
      <c r="S1" s="317"/>
      <c r="T1" s="317"/>
      <c r="U1" s="317"/>
      <c r="V1" s="317"/>
      <c r="W1" s="317"/>
    </row>
    <row r="2" spans="1:23" ht="60" customHeight="1" thickBot="1" x14ac:dyDescent="0.4">
      <c r="B2" s="314"/>
      <c r="C2" s="314"/>
      <c r="D2" s="314"/>
      <c r="E2" s="316" t="str">
        <f>Development!A2&amp;" "&amp;Development!A9&amp;" "&amp;"version "&amp;Development!A7</f>
        <v>Outdoor Lighting 2025 version 1.0</v>
      </c>
      <c r="F2" s="314"/>
      <c r="G2" s="314"/>
      <c r="H2" s="314"/>
      <c r="I2" s="314"/>
      <c r="J2" s="314"/>
      <c r="K2" s="314"/>
      <c r="L2" s="314"/>
      <c r="M2" s="314"/>
      <c r="N2" s="317"/>
      <c r="O2" s="317"/>
      <c r="P2" s="317"/>
      <c r="Q2" s="317"/>
      <c r="R2" s="317"/>
      <c r="S2" s="317"/>
      <c r="T2" s="317"/>
      <c r="U2" s="317"/>
      <c r="V2" s="317"/>
      <c r="W2" s="317"/>
    </row>
    <row r="3" spans="1:23" ht="30" customHeight="1" thickTop="1" x14ac:dyDescent="0.35">
      <c r="B3" s="303"/>
      <c r="C3" s="303"/>
      <c r="D3" s="304" t="s">
        <v>16</v>
      </c>
      <c r="E3" s="306" t="s">
        <v>182</v>
      </c>
      <c r="F3" s="303"/>
      <c r="G3" s="303"/>
      <c r="H3" s="303"/>
      <c r="I3" s="303"/>
      <c r="J3" s="303"/>
      <c r="K3" s="303"/>
      <c r="L3" s="303"/>
      <c r="M3" s="303"/>
      <c r="N3" s="303"/>
      <c r="O3" s="303"/>
      <c r="P3" s="303"/>
      <c r="Q3" s="303"/>
      <c r="R3" s="303"/>
      <c r="S3" s="303"/>
      <c r="T3" s="303"/>
      <c r="U3" s="303"/>
      <c r="V3" s="303"/>
      <c r="W3" s="303"/>
    </row>
    <row r="4" spans="1:23" ht="25.4" customHeight="1" x14ac:dyDescent="0.35">
      <c r="B4" s="18"/>
      <c r="D4" s="57" t="s">
        <v>17</v>
      </c>
      <c r="E4" s="59" t="s">
        <v>27</v>
      </c>
      <c r="F4" s="59"/>
      <c r="G4" s="59"/>
      <c r="H4" s="59"/>
      <c r="I4" s="59"/>
      <c r="J4" s="59"/>
      <c r="K4" s="59"/>
      <c r="L4" s="59"/>
      <c r="M4" s="58"/>
      <c r="N4" s="58"/>
      <c r="O4" s="58"/>
      <c r="P4" s="58"/>
      <c r="Q4" s="58"/>
      <c r="R4" s="58"/>
      <c r="S4" s="58"/>
      <c r="T4" s="58"/>
      <c r="U4" s="58"/>
      <c r="V4" s="58"/>
    </row>
    <row r="5" spans="1:23" ht="25.4" customHeight="1" x14ac:dyDescent="0.35">
      <c r="D5" s="60" t="s">
        <v>18</v>
      </c>
      <c r="E5" s="59" t="s">
        <v>674</v>
      </c>
      <c r="F5" s="59"/>
      <c r="G5" s="59"/>
      <c r="H5" s="59"/>
      <c r="I5" s="59"/>
      <c r="J5" s="59"/>
      <c r="K5" s="59"/>
      <c r="L5" s="59"/>
      <c r="M5" s="20"/>
      <c r="N5" s="20"/>
      <c r="O5" s="20"/>
      <c r="P5" s="20"/>
      <c r="Q5" s="20"/>
      <c r="R5" s="20"/>
      <c r="S5" s="20"/>
      <c r="T5" s="20"/>
      <c r="U5" s="20"/>
      <c r="V5" s="20"/>
    </row>
    <row r="6" spans="1:23" ht="25.4" customHeight="1" x14ac:dyDescent="0.35">
      <c r="D6" s="57" t="s">
        <v>19</v>
      </c>
      <c r="E6" s="58" t="s">
        <v>183</v>
      </c>
      <c r="F6" s="142"/>
      <c r="G6" s="142"/>
      <c r="H6" s="142"/>
      <c r="I6" s="142"/>
      <c r="J6" s="142"/>
      <c r="K6" s="142"/>
      <c r="L6" s="18"/>
      <c r="M6" s="18"/>
      <c r="N6" s="21"/>
      <c r="O6" s="21"/>
      <c r="P6" s="21"/>
      <c r="Q6" s="18"/>
      <c r="R6" s="18"/>
      <c r="S6" s="18"/>
      <c r="T6" s="18"/>
      <c r="U6" s="18"/>
      <c r="V6" s="18"/>
    </row>
    <row r="7" spans="1:23" s="18" customFormat="1" ht="30" customHeight="1" x14ac:dyDescent="0.35">
      <c r="D7" s="57" t="s">
        <v>745</v>
      </c>
      <c r="E7" s="58" t="s">
        <v>744</v>
      </c>
    </row>
    <row r="8" spans="1:23" ht="30" customHeight="1" x14ac:dyDescent="0.35">
      <c r="A8" s="19">
        <f>References!D65</f>
        <v>0</v>
      </c>
      <c r="C8" s="408" t="str">
        <f>CONCATENATE(References!A13," ", "&amp; ",References!A14," ",References!D13,"$",References!B13," Each")</f>
        <v>X900 &amp; X900-P LED Architectural Flood and Spot Fixtures - Low, Mid $60 Each</v>
      </c>
      <c r="D8" s="408"/>
      <c r="E8" s="408"/>
      <c r="F8" s="408"/>
      <c r="G8" s="408"/>
      <c r="H8" s="408"/>
      <c r="I8" s="408"/>
      <c r="J8" s="408"/>
      <c r="K8" s="408"/>
      <c r="L8" s="408"/>
      <c r="M8" s="408"/>
      <c r="N8" s="408"/>
      <c r="O8" s="408"/>
      <c r="P8" s="408"/>
      <c r="Q8" s="408"/>
      <c r="R8" s="408"/>
      <c r="S8" s="408"/>
      <c r="T8" s="408"/>
      <c r="U8" s="408"/>
    </row>
    <row r="9" spans="1:23" ht="15" customHeight="1" x14ac:dyDescent="0.35">
      <c r="C9" s="71"/>
      <c r="D9" s="71"/>
      <c r="E9" s="71"/>
      <c r="F9" s="71"/>
      <c r="G9" s="71"/>
      <c r="H9" s="71"/>
      <c r="I9" s="71"/>
      <c r="J9" s="71"/>
      <c r="K9" s="71"/>
      <c r="L9" s="71"/>
      <c r="M9" s="71"/>
      <c r="N9" s="71"/>
      <c r="O9" s="71"/>
      <c r="P9" s="71"/>
      <c r="Q9" s="71"/>
      <c r="R9" s="71"/>
      <c r="S9" s="71"/>
      <c r="T9" s="71"/>
      <c r="U9" s="71"/>
    </row>
    <row r="10" spans="1:23" ht="30" customHeight="1" x14ac:dyDescent="0.35">
      <c r="C10" s="24"/>
      <c r="D10" s="24"/>
      <c r="E10" s="25"/>
      <c r="F10" s="25"/>
      <c r="G10" s="112" t="s">
        <v>75</v>
      </c>
      <c r="H10" s="111"/>
      <c r="I10" s="112" t="s">
        <v>74</v>
      </c>
      <c r="J10" s="112"/>
      <c r="K10" s="112" t="s">
        <v>73</v>
      </c>
      <c r="L10" s="112"/>
      <c r="M10" s="119" t="s">
        <v>180</v>
      </c>
      <c r="N10" s="119"/>
      <c r="O10" s="111" t="s">
        <v>154</v>
      </c>
      <c r="P10" s="111"/>
      <c r="Q10" s="119" t="s">
        <v>9</v>
      </c>
      <c r="R10" s="119"/>
      <c r="S10" s="119" t="s">
        <v>10</v>
      </c>
      <c r="T10" s="113"/>
      <c r="U10" s="119" t="s">
        <v>25</v>
      </c>
    </row>
    <row r="11" spans="1:23" ht="30" customHeight="1" x14ac:dyDescent="0.35">
      <c r="C11" s="24"/>
      <c r="D11" s="24"/>
      <c r="E11" s="24"/>
      <c r="F11" s="24"/>
      <c r="G11" s="114"/>
      <c r="H11" s="26"/>
      <c r="I11" s="114"/>
      <c r="J11" s="115"/>
      <c r="K11" s="114"/>
      <c r="L11" s="115"/>
      <c r="M11" s="114"/>
      <c r="N11" s="115"/>
      <c r="O11" s="114"/>
      <c r="P11" s="116"/>
      <c r="Q11" s="114"/>
      <c r="R11" s="115"/>
      <c r="S11" s="197"/>
      <c r="T11" s="116"/>
      <c r="U11" s="117" t="str">
        <f>IF(OR(G11="",I11="",K11="",M11="",O11="",Q11="",S11=""),"",IF(Calculations!I2="Incomplete","Incomplete",IF(References!$M$2=0,"Building Type Required",Calculations!I2*I11)))</f>
        <v/>
      </c>
    </row>
    <row r="12" spans="1:23" ht="30" customHeight="1" x14ac:dyDescent="0.4">
      <c r="C12" s="29"/>
      <c r="D12" s="29"/>
      <c r="E12" s="29"/>
      <c r="F12" s="29"/>
      <c r="G12" s="114"/>
      <c r="H12" s="26"/>
      <c r="I12" s="114"/>
      <c r="J12" s="115"/>
      <c r="K12" s="114"/>
      <c r="L12" s="115"/>
      <c r="M12" s="114"/>
      <c r="N12" s="115"/>
      <c r="O12" s="114"/>
      <c r="P12" s="116"/>
      <c r="Q12" s="114"/>
      <c r="R12" s="115"/>
      <c r="S12" s="197"/>
      <c r="T12" s="116"/>
      <c r="U12" s="117" t="str">
        <f>IF(OR(G12="",I12="",K12="",M12="",O12="",Q12="",S12=""),"",IF(Calculations!I3="Incomplete","Incomplete",IF(References!$M$2=0,"Building Type Required",Calculations!I3*I12)))</f>
        <v/>
      </c>
    </row>
    <row r="13" spans="1:23" ht="30" customHeight="1" x14ac:dyDescent="0.4">
      <c r="C13" s="25"/>
      <c r="D13" s="25"/>
      <c r="E13" s="25"/>
      <c r="F13" s="30"/>
      <c r="G13" s="114"/>
      <c r="H13" s="26"/>
      <c r="I13" s="114"/>
      <c r="J13" s="115"/>
      <c r="K13" s="114"/>
      <c r="L13" s="115"/>
      <c r="M13" s="114"/>
      <c r="N13" s="115"/>
      <c r="O13" s="114"/>
      <c r="P13" s="116"/>
      <c r="Q13" s="114"/>
      <c r="R13" s="115"/>
      <c r="S13" s="197"/>
      <c r="T13" s="116"/>
      <c r="U13" s="117" t="str">
        <f>IF(OR(G13="",I13="",K13="",M13="",O13="",Q13="",S13=""),"",IF(Calculations!I4="Incomplete","Incomplete",IF(References!$M$2=0,"Building Type Required",Calculations!I4*I13)))</f>
        <v/>
      </c>
    </row>
    <row r="14" spans="1:23" ht="30" customHeight="1" x14ac:dyDescent="0.4">
      <c r="C14" s="25"/>
      <c r="D14" s="25"/>
      <c r="E14" s="25"/>
      <c r="F14" s="30"/>
      <c r="G14" s="114"/>
      <c r="H14" s="26"/>
      <c r="I14" s="114"/>
      <c r="J14" s="115"/>
      <c r="K14" s="114"/>
      <c r="L14" s="115"/>
      <c r="M14" s="114"/>
      <c r="N14" s="115"/>
      <c r="O14" s="114"/>
      <c r="P14" s="116"/>
      <c r="Q14" s="114"/>
      <c r="R14" s="115"/>
      <c r="S14" s="197"/>
      <c r="T14" s="116"/>
      <c r="U14" s="117" t="str">
        <f>IF(OR(G14="",I14="",K14="",M14="",O14="",Q14="",S14=""),"",IF(Calculations!I5="Incomplete","Incomplete",IF(References!$M$2=0,"Building Type Required",Calculations!I5*I14)))</f>
        <v/>
      </c>
    </row>
    <row r="15" spans="1:23" s="22" customFormat="1" ht="15" customHeight="1" x14ac:dyDescent="0.45">
      <c r="C15" s="71"/>
      <c r="D15" s="71"/>
      <c r="E15" s="71"/>
      <c r="F15" s="71"/>
      <c r="G15" s="71"/>
      <c r="H15" s="71"/>
      <c r="I15" s="71"/>
      <c r="J15" s="71"/>
      <c r="K15" s="71"/>
      <c r="L15" s="71"/>
      <c r="M15" s="71"/>
      <c r="N15" s="71"/>
      <c r="O15" s="71"/>
      <c r="P15" s="71"/>
      <c r="Q15" s="71"/>
      <c r="R15" s="71"/>
      <c r="S15" s="71"/>
      <c r="T15" s="71"/>
      <c r="U15" s="71"/>
    </row>
    <row r="16" spans="1:23" s="22" customFormat="1" ht="30" customHeight="1" x14ac:dyDescent="0.45">
      <c r="A16" s="22">
        <f>References!D67</f>
        <v>0</v>
      </c>
      <c r="C16" s="408" t="str">
        <f>CONCATENATE(References!A15," ", "&amp; ",References!A16," ",References!D15," $",References!B15, " Each")</f>
        <v>X901 &amp; X901-P LED Architectural Flood and Spot Fixtures - High $165 Each</v>
      </c>
      <c r="D16" s="408"/>
      <c r="E16" s="408"/>
      <c r="F16" s="408"/>
      <c r="G16" s="408"/>
      <c r="H16" s="408"/>
      <c r="I16" s="408"/>
      <c r="J16" s="408"/>
      <c r="K16" s="408"/>
      <c r="L16" s="408"/>
      <c r="M16" s="408"/>
      <c r="N16" s="408"/>
      <c r="O16" s="408"/>
      <c r="P16" s="408"/>
      <c r="Q16" s="408"/>
      <c r="R16" s="408"/>
      <c r="S16" s="408"/>
      <c r="T16" s="408"/>
      <c r="U16" s="408"/>
    </row>
    <row r="17" spans="1:22" s="22" customFormat="1" ht="15" customHeight="1" x14ac:dyDescent="0.45">
      <c r="C17" s="19"/>
      <c r="D17" s="19"/>
      <c r="E17" s="19"/>
      <c r="F17" s="19"/>
      <c r="G17" s="19"/>
      <c r="H17" s="19"/>
      <c r="I17" s="19"/>
      <c r="J17" s="19"/>
      <c r="K17" s="19"/>
      <c r="L17" s="19"/>
      <c r="M17" s="19"/>
      <c r="N17" s="19"/>
      <c r="O17" s="19"/>
      <c r="P17" s="19"/>
      <c r="Q17" s="19"/>
      <c r="R17" s="19"/>
      <c r="S17" s="19"/>
      <c r="T17" s="19"/>
      <c r="U17" s="19"/>
    </row>
    <row r="18" spans="1:22" s="22" customFormat="1" ht="30" customHeight="1" x14ac:dyDescent="0.45">
      <c r="C18" s="24"/>
      <c r="D18" s="24"/>
      <c r="E18" s="25"/>
      <c r="F18" s="25"/>
      <c r="G18" s="112" t="s">
        <v>75</v>
      </c>
      <c r="H18" s="119"/>
      <c r="I18" s="112" t="s">
        <v>74</v>
      </c>
      <c r="J18" s="112"/>
      <c r="K18" s="112" t="s">
        <v>73</v>
      </c>
      <c r="L18" s="112"/>
      <c r="M18" s="119" t="s">
        <v>180</v>
      </c>
      <c r="N18" s="119"/>
      <c r="O18" s="119" t="s">
        <v>154</v>
      </c>
      <c r="P18" s="119"/>
      <c r="Q18" s="119" t="s">
        <v>9</v>
      </c>
      <c r="R18" s="119"/>
      <c r="S18" s="119" t="s">
        <v>10</v>
      </c>
      <c r="T18" s="120"/>
      <c r="U18" s="119" t="s">
        <v>25</v>
      </c>
    </row>
    <row r="19" spans="1:22" s="22" customFormat="1" ht="25.4" customHeight="1" x14ac:dyDescent="0.45">
      <c r="C19" s="24"/>
      <c r="D19" s="24"/>
      <c r="E19" s="24"/>
      <c r="F19" s="24"/>
      <c r="G19" s="114"/>
      <c r="H19" s="26"/>
      <c r="I19" s="114"/>
      <c r="J19" s="115"/>
      <c r="K19" s="114"/>
      <c r="L19" s="115"/>
      <c r="M19" s="114"/>
      <c r="N19" s="115"/>
      <c r="O19" s="114"/>
      <c r="P19" s="116"/>
      <c r="Q19" s="114"/>
      <c r="R19" s="115"/>
      <c r="S19" s="197"/>
      <c r="T19" s="116"/>
      <c r="U19" s="117" t="str">
        <f>IF(OR(G19="",I19="",K19="",M19="",O19="",Q19="",S19=""),"",IF(Calculations!I10="Incomplete","Incomplete",IF(References!$M$2=0,"Building Type Required",Calculations!I10*I19)))</f>
        <v/>
      </c>
    </row>
    <row r="20" spans="1:22" s="22" customFormat="1" ht="25.4" customHeight="1" x14ac:dyDescent="0.45">
      <c r="C20" s="29"/>
      <c r="D20" s="29"/>
      <c r="E20" s="29"/>
      <c r="F20" s="29"/>
      <c r="G20" s="114"/>
      <c r="H20" s="26"/>
      <c r="I20" s="114"/>
      <c r="J20" s="115"/>
      <c r="K20" s="114"/>
      <c r="L20" s="115"/>
      <c r="M20" s="114"/>
      <c r="N20" s="115"/>
      <c r="O20" s="114"/>
      <c r="P20" s="116"/>
      <c r="Q20" s="114"/>
      <c r="R20" s="115"/>
      <c r="S20" s="197"/>
      <c r="T20" s="116"/>
      <c r="U20" s="117" t="str">
        <f>IF(OR(G20="",I20="",K20="",M20="",O20="",Q20="",S20=""),"",IF(Calculations!I11="Incomplete","Incomplete",IF(References!$M$2=0,"Building Type Required",Calculations!I11*I20)))</f>
        <v/>
      </c>
    </row>
    <row r="21" spans="1:22" s="22" customFormat="1" ht="25.4" customHeight="1" x14ac:dyDescent="0.45">
      <c r="C21" s="25"/>
      <c r="D21" s="25"/>
      <c r="E21" s="25"/>
      <c r="F21" s="30"/>
      <c r="G21" s="114"/>
      <c r="H21" s="26"/>
      <c r="I21" s="114"/>
      <c r="J21" s="115"/>
      <c r="K21" s="114"/>
      <c r="L21" s="115"/>
      <c r="M21" s="114"/>
      <c r="N21" s="115"/>
      <c r="O21" s="114"/>
      <c r="P21" s="116"/>
      <c r="Q21" s="114"/>
      <c r="R21" s="115"/>
      <c r="S21" s="197"/>
      <c r="T21" s="116"/>
      <c r="U21" s="117" t="str">
        <f>IF(OR(G21="",I21="",K21="",M21="",O21="",Q21="",S21=""),"",IF(Calculations!I12="Incomplete","Incomplete",IF(References!$M$2=0,"Building Type Required",Calculations!I12*I21)))</f>
        <v/>
      </c>
    </row>
    <row r="22" spans="1:22" s="22" customFormat="1" ht="25.4" customHeight="1" x14ac:dyDescent="0.45">
      <c r="C22" s="25"/>
      <c r="D22" s="25"/>
      <c r="E22" s="25"/>
      <c r="F22" s="30"/>
      <c r="G22" s="114"/>
      <c r="H22" s="26"/>
      <c r="I22" s="114"/>
      <c r="J22" s="115"/>
      <c r="K22" s="114"/>
      <c r="L22" s="115"/>
      <c r="M22" s="114"/>
      <c r="N22" s="115"/>
      <c r="O22" s="114"/>
      <c r="P22" s="116"/>
      <c r="Q22" s="114"/>
      <c r="R22" s="115"/>
      <c r="S22" s="197"/>
      <c r="T22" s="116"/>
      <c r="U22" s="117" t="str">
        <f>IF(OR(G22="",I22="",K22="",M22="",O22="",Q22="",S22=""),"",IF(Calculations!I13="Incomplete","Incomplete",IF(References!$M$2=0,"Building Type Required",Calculations!I13*I22)))</f>
        <v/>
      </c>
    </row>
    <row r="23" spans="1:22" s="22" customFormat="1" ht="15" customHeight="1" x14ac:dyDescent="0.45">
      <c r="C23" s="31"/>
      <c r="D23" s="31"/>
      <c r="E23" s="32"/>
      <c r="F23" s="30"/>
      <c r="G23" s="26"/>
      <c r="H23" s="26"/>
      <c r="I23" s="26"/>
      <c r="J23" s="26"/>
      <c r="K23" s="33"/>
      <c r="L23" s="33"/>
      <c r="M23" s="33"/>
      <c r="N23" s="33"/>
      <c r="O23" s="33"/>
      <c r="P23" s="33"/>
      <c r="Q23" s="24"/>
      <c r="R23" s="24"/>
      <c r="S23" s="24"/>
      <c r="T23" s="19"/>
      <c r="U23" s="19"/>
    </row>
    <row r="24" spans="1:22" s="22" customFormat="1" ht="30" customHeight="1" x14ac:dyDescent="0.45">
      <c r="A24" s="22">
        <f>References!D69</f>
        <v>0</v>
      </c>
      <c r="C24" s="408" t="str">
        <f>CONCATENATE(References!A17," ", "&amp; ",References!A18," ",References!D17," $",References!B17, " Each")</f>
        <v>X910 &amp; X910-P LED Outdoor Pole/Arm-Mounted Area and Roadway Luminaire - Low, Mid  $100 Each</v>
      </c>
      <c r="D24" s="408"/>
      <c r="E24" s="408"/>
      <c r="F24" s="408"/>
      <c r="G24" s="408"/>
      <c r="H24" s="408"/>
      <c r="I24" s="408"/>
      <c r="J24" s="408"/>
      <c r="K24" s="408"/>
      <c r="L24" s="408"/>
      <c r="M24" s="408"/>
      <c r="N24" s="408"/>
      <c r="O24" s="408"/>
      <c r="P24" s="408"/>
      <c r="Q24" s="408"/>
      <c r="R24" s="408"/>
      <c r="S24" s="408"/>
      <c r="T24" s="408"/>
      <c r="U24" s="408"/>
    </row>
    <row r="25" spans="1:22" s="22" customFormat="1" ht="15" customHeight="1" x14ac:dyDescent="0.45">
      <c r="C25" s="19"/>
      <c r="D25" s="19"/>
      <c r="E25" s="19"/>
      <c r="F25" s="19"/>
      <c r="G25" s="19"/>
      <c r="H25" s="19"/>
      <c r="I25" s="19"/>
      <c r="J25" s="19"/>
      <c r="K25" s="19"/>
      <c r="L25" s="19"/>
      <c r="M25" s="19"/>
      <c r="N25" s="19"/>
      <c r="O25" s="19"/>
      <c r="P25" s="19"/>
      <c r="Q25" s="19"/>
      <c r="R25" s="19"/>
      <c r="S25" s="19"/>
      <c r="T25" s="19"/>
      <c r="U25" s="19"/>
    </row>
    <row r="26" spans="1:22" s="22" customFormat="1" ht="26" x14ac:dyDescent="0.45">
      <c r="C26" s="24"/>
      <c r="D26" s="24"/>
      <c r="E26" s="25"/>
      <c r="F26" s="25"/>
      <c r="G26" s="112" t="s">
        <v>75</v>
      </c>
      <c r="H26" s="112"/>
      <c r="I26" s="112" t="s">
        <v>74</v>
      </c>
      <c r="J26" s="112"/>
      <c r="K26" s="112" t="s">
        <v>73</v>
      </c>
      <c r="L26" s="112"/>
      <c r="M26" s="119" t="s">
        <v>180</v>
      </c>
      <c r="N26" s="112"/>
      <c r="O26" s="119" t="s">
        <v>154</v>
      </c>
      <c r="P26" s="119"/>
      <c r="Q26" s="119" t="s">
        <v>9</v>
      </c>
      <c r="R26" s="112"/>
      <c r="S26" s="112" t="s">
        <v>10</v>
      </c>
      <c r="T26" s="295"/>
      <c r="U26" s="112" t="s">
        <v>25</v>
      </c>
      <c r="V26" s="85"/>
    </row>
    <row r="27" spans="1:22" s="22" customFormat="1" ht="25.4" customHeight="1" x14ac:dyDescent="0.45">
      <c r="C27" s="24"/>
      <c r="D27" s="24"/>
      <c r="E27" s="24"/>
      <c r="F27" s="24"/>
      <c r="G27" s="114"/>
      <c r="H27" s="26"/>
      <c r="I27" s="114"/>
      <c r="J27" s="115"/>
      <c r="K27" s="114"/>
      <c r="L27" s="115"/>
      <c r="M27" s="114"/>
      <c r="N27" s="115"/>
      <c r="O27" s="114"/>
      <c r="P27" s="116"/>
      <c r="Q27" s="114"/>
      <c r="R27" s="115"/>
      <c r="S27" s="197"/>
      <c r="T27" s="116"/>
      <c r="U27" s="117" t="str">
        <f>IF(OR(G27="",I27="",K27="",M27="",O27="",Q27="",S27=""),"",IF(Calculations!I18="Incomplete","Incomplete",IF(References!$M$2=0,"Building Type Required",Calculations!I18*I27)))</f>
        <v/>
      </c>
    </row>
    <row r="28" spans="1:22" s="22" customFormat="1" ht="25.4" customHeight="1" x14ac:dyDescent="0.45">
      <c r="C28" s="29"/>
      <c r="D28" s="29"/>
      <c r="E28" s="29"/>
      <c r="F28" s="29"/>
      <c r="G28" s="114"/>
      <c r="H28" s="26"/>
      <c r="I28" s="114"/>
      <c r="J28" s="115"/>
      <c r="K28" s="114"/>
      <c r="L28" s="115"/>
      <c r="M28" s="114"/>
      <c r="N28" s="115"/>
      <c r="O28" s="114"/>
      <c r="P28" s="116"/>
      <c r="Q28" s="114"/>
      <c r="R28" s="115"/>
      <c r="S28" s="197"/>
      <c r="T28" s="116"/>
      <c r="U28" s="117" t="str">
        <f>IF(OR(G28="",I28="",K28="",M28="",O28="",Q28="",S28=""),"",IF(Calculations!I19="Incomplete","Incomplete",IF(References!$M$2=0,"Building Type Required",Calculations!I19*I28)))</f>
        <v/>
      </c>
    </row>
    <row r="29" spans="1:22" s="22" customFormat="1" ht="25.4" customHeight="1" x14ac:dyDescent="0.45">
      <c r="C29" s="25"/>
      <c r="D29" s="25"/>
      <c r="E29" s="25"/>
      <c r="F29" s="30"/>
      <c r="G29" s="114"/>
      <c r="H29" s="26"/>
      <c r="I29" s="114"/>
      <c r="J29" s="115"/>
      <c r="K29" s="114"/>
      <c r="L29" s="115"/>
      <c r="M29" s="114"/>
      <c r="N29" s="115"/>
      <c r="O29" s="114"/>
      <c r="P29" s="116"/>
      <c r="Q29" s="114"/>
      <c r="R29" s="115"/>
      <c r="S29" s="197"/>
      <c r="T29" s="116"/>
      <c r="U29" s="117" t="str">
        <f>IF(OR(G29="",I29="",K29="",M29="",O29="",Q29="",S29=""),"",IF(Calculations!I20="Incomplete","Incomplete",IF(References!$M$2=0,"Building Type Required",Calculations!I20*I29)))</f>
        <v/>
      </c>
    </row>
    <row r="30" spans="1:22" s="22" customFormat="1" ht="25.4" customHeight="1" x14ac:dyDescent="0.45">
      <c r="C30" s="25"/>
      <c r="D30" s="25"/>
      <c r="E30" s="25"/>
      <c r="F30" s="30"/>
      <c r="G30" s="114"/>
      <c r="H30" s="26"/>
      <c r="I30" s="114"/>
      <c r="J30" s="115"/>
      <c r="K30" s="114"/>
      <c r="L30" s="115"/>
      <c r="M30" s="114"/>
      <c r="N30" s="115"/>
      <c r="O30" s="114"/>
      <c r="P30" s="116"/>
      <c r="Q30" s="114"/>
      <c r="R30" s="115"/>
      <c r="S30" s="197"/>
      <c r="T30" s="116"/>
      <c r="U30" s="117" t="str">
        <f>IF(OR(G30="",I30="",K30="",M30="",O30="",Q30="",S30=""),"",IF(Calculations!I21="Incomplete","Incomplete",IF(References!$M$2=0,"Building Type Required",Calculations!I21*I30)))</f>
        <v/>
      </c>
    </row>
    <row r="31" spans="1:22" s="22" customFormat="1" ht="15" customHeight="1" x14ac:dyDescent="0.45">
      <c r="C31" s="31"/>
      <c r="D31" s="31"/>
      <c r="E31" s="32"/>
      <c r="F31" s="30"/>
      <c r="G31" s="26"/>
      <c r="H31" s="26"/>
      <c r="I31" s="26"/>
      <c r="J31" s="26"/>
      <c r="K31" s="33"/>
      <c r="L31" s="33"/>
      <c r="M31" s="33"/>
      <c r="N31" s="33"/>
      <c r="O31" s="33"/>
      <c r="P31" s="33"/>
      <c r="Q31" s="24"/>
      <c r="R31" s="24"/>
      <c r="S31" s="24"/>
      <c r="T31" s="19"/>
      <c r="U31" s="19"/>
    </row>
    <row r="32" spans="1:22" s="22" customFormat="1" ht="30" customHeight="1" x14ac:dyDescent="0.45">
      <c r="A32" s="22">
        <f>References!D71</f>
        <v>0</v>
      </c>
      <c r="C32" s="408" t="str">
        <f>CONCATENATE(References!A19," ", "&amp; ",References!A20," ",References!D19," $",References!B19, " Each")</f>
        <v>X911 &amp; X911-P LED Outdoor Pole/Arm-Mounted Area and Roadway Luminaire - High, Very High $200 Each</v>
      </c>
      <c r="D32" s="408"/>
      <c r="E32" s="408"/>
      <c r="F32" s="408"/>
      <c r="G32" s="408"/>
      <c r="H32" s="408"/>
      <c r="I32" s="408"/>
      <c r="J32" s="408"/>
      <c r="K32" s="408"/>
      <c r="L32" s="408"/>
      <c r="M32" s="408"/>
      <c r="N32" s="408"/>
      <c r="O32" s="408"/>
      <c r="P32" s="408"/>
      <c r="Q32" s="408"/>
      <c r="R32" s="408"/>
      <c r="S32" s="408"/>
      <c r="T32" s="408"/>
      <c r="U32" s="408"/>
    </row>
    <row r="33" spans="1:23" s="22" customFormat="1" ht="15" customHeight="1" x14ac:dyDescent="0.45">
      <c r="C33" s="19"/>
      <c r="D33" s="19"/>
      <c r="E33" s="19"/>
      <c r="F33" s="19"/>
      <c r="G33" s="19"/>
      <c r="H33" s="19"/>
      <c r="I33" s="19"/>
      <c r="J33" s="19"/>
      <c r="K33" s="19"/>
      <c r="L33" s="19"/>
      <c r="M33" s="19"/>
      <c r="N33" s="19"/>
      <c r="O33" s="19"/>
      <c r="P33" s="19"/>
      <c r="Q33" s="19"/>
      <c r="R33" s="19"/>
      <c r="S33" s="19"/>
      <c r="T33" s="19"/>
      <c r="U33" s="19"/>
    </row>
    <row r="34" spans="1:23" s="22" customFormat="1" ht="26" x14ac:dyDescent="0.45">
      <c r="C34" s="24"/>
      <c r="D34" s="24"/>
      <c r="E34" s="25"/>
      <c r="F34" s="25"/>
      <c r="G34" s="112" t="s">
        <v>75</v>
      </c>
      <c r="H34" s="112"/>
      <c r="I34" s="112" t="s">
        <v>74</v>
      </c>
      <c r="J34" s="112"/>
      <c r="K34" s="112" t="s">
        <v>73</v>
      </c>
      <c r="L34" s="112"/>
      <c r="M34" s="119" t="s">
        <v>180</v>
      </c>
      <c r="N34" s="112"/>
      <c r="O34" s="119" t="s">
        <v>154</v>
      </c>
      <c r="P34" s="119"/>
      <c r="Q34" s="119" t="s">
        <v>9</v>
      </c>
      <c r="R34" s="112"/>
      <c r="S34" s="112" t="s">
        <v>10</v>
      </c>
      <c r="T34" s="295"/>
      <c r="U34" s="112" t="s">
        <v>25</v>
      </c>
      <c r="W34" s="86"/>
    </row>
    <row r="35" spans="1:23" s="22" customFormat="1" ht="25.4" customHeight="1" x14ac:dyDescent="0.45">
      <c r="C35" s="24"/>
      <c r="D35" s="24"/>
      <c r="E35" s="24"/>
      <c r="F35" s="24"/>
      <c r="G35" s="114"/>
      <c r="H35" s="26"/>
      <c r="I35" s="114"/>
      <c r="J35" s="115"/>
      <c r="K35" s="114"/>
      <c r="L35" s="115"/>
      <c r="M35" s="114"/>
      <c r="N35" s="115"/>
      <c r="O35" s="114"/>
      <c r="P35" s="116"/>
      <c r="Q35" s="114"/>
      <c r="R35" s="115"/>
      <c r="S35" s="197"/>
      <c r="T35" s="116"/>
      <c r="U35" s="117" t="str">
        <f>IF(OR(G35="",I35="",K35="",M35="",O35="",Q35="",S35=""),"",IF(Calculations!I26="Incomplete","Incomplete",IF(References!$M$2=0,"Building Type Required",Calculations!I26*I35)))</f>
        <v/>
      </c>
    </row>
    <row r="36" spans="1:23" s="22" customFormat="1" ht="25.4" customHeight="1" x14ac:dyDescent="0.45">
      <c r="C36" s="29"/>
      <c r="D36" s="29"/>
      <c r="E36" s="29"/>
      <c r="F36" s="29"/>
      <c r="G36" s="114"/>
      <c r="H36" s="26"/>
      <c r="I36" s="114"/>
      <c r="J36" s="115"/>
      <c r="K36" s="114"/>
      <c r="L36" s="115"/>
      <c r="M36" s="114"/>
      <c r="N36" s="115"/>
      <c r="O36" s="114"/>
      <c r="P36" s="116"/>
      <c r="Q36" s="114"/>
      <c r="R36" s="115"/>
      <c r="S36" s="197"/>
      <c r="T36" s="116"/>
      <c r="U36" s="117" t="str">
        <f>IF(OR(G36="",I36="",K36="",M36="",O36="",Q36="",S36=""),"",IF(Calculations!I27="Incomplete","Incomplete",IF(References!$M$2=0,"Building Type Required",Calculations!I27*I36)))</f>
        <v/>
      </c>
    </row>
    <row r="37" spans="1:23" s="22" customFormat="1" ht="25.4" customHeight="1" x14ac:dyDescent="0.45">
      <c r="C37" s="25"/>
      <c r="D37" s="25"/>
      <c r="E37" s="25"/>
      <c r="F37" s="30"/>
      <c r="G37" s="114"/>
      <c r="H37" s="26"/>
      <c r="I37" s="114"/>
      <c r="J37" s="115"/>
      <c r="K37" s="114"/>
      <c r="L37" s="115"/>
      <c r="M37" s="114"/>
      <c r="N37" s="115"/>
      <c r="O37" s="114"/>
      <c r="P37" s="116"/>
      <c r="Q37" s="114"/>
      <c r="R37" s="115"/>
      <c r="S37" s="197"/>
      <c r="T37" s="116"/>
      <c r="U37" s="117" t="str">
        <f>IF(OR(G37="",I37="",K37="",M37="",O37="",Q37="",S37=""),"",IF(Calculations!I28="Incomplete","Incomplete",IF(References!$M$2=0,"Building Type Required",Calculations!I28*I37)))</f>
        <v/>
      </c>
    </row>
    <row r="38" spans="1:23" s="22" customFormat="1" ht="25.4" customHeight="1" x14ac:dyDescent="0.45">
      <c r="C38" s="25"/>
      <c r="D38" s="25"/>
      <c r="E38" s="25"/>
      <c r="F38" s="30"/>
      <c r="G38" s="114"/>
      <c r="H38" s="26"/>
      <c r="I38" s="114"/>
      <c r="J38" s="115"/>
      <c r="K38" s="114"/>
      <c r="L38" s="115"/>
      <c r="M38" s="114"/>
      <c r="N38" s="115"/>
      <c r="O38" s="114"/>
      <c r="P38" s="116"/>
      <c r="Q38" s="114"/>
      <c r="R38" s="115"/>
      <c r="S38" s="197"/>
      <c r="T38" s="116"/>
      <c r="U38" s="117" t="str">
        <f>IF(OR(G38="",I38="",K38="",M38="",O38="",Q38="",S38=""),"",IF(Calculations!I29="Incomplete","Incomplete",IF(References!$M$2=0,"Building Type Required",Calculations!I29*I38)))</f>
        <v/>
      </c>
    </row>
    <row r="39" spans="1:23" s="22" customFormat="1" ht="15" customHeight="1" x14ac:dyDescent="0.45">
      <c r="C39" s="71"/>
      <c r="D39" s="71"/>
      <c r="E39" s="71"/>
      <c r="F39" s="71"/>
      <c r="G39" s="71"/>
      <c r="H39" s="71"/>
      <c r="I39" s="71"/>
      <c r="J39" s="71"/>
      <c r="K39" s="71"/>
      <c r="L39" s="71"/>
      <c r="M39" s="71"/>
      <c r="N39" s="71"/>
      <c r="O39" s="71"/>
      <c r="P39" s="71"/>
      <c r="Q39" s="71"/>
      <c r="R39" s="71"/>
      <c r="S39" s="71"/>
      <c r="T39" s="71"/>
      <c r="U39" s="71"/>
    </row>
    <row r="40" spans="1:23" s="22" customFormat="1" ht="30" customHeight="1" x14ac:dyDescent="0.45">
      <c r="A40" s="22">
        <f>References!D73</f>
        <v>0</v>
      </c>
      <c r="C40" s="408" t="str">
        <f>CONCATENATE(References!A21," ",References!D21," $",References!B21, " Each")</f>
        <v>X912 LED Area Lighting Replacement Lamps, Types B&amp;C - Low, Mid $60 Each</v>
      </c>
      <c r="D40" s="408"/>
      <c r="E40" s="408"/>
      <c r="F40" s="408"/>
      <c r="G40" s="408"/>
      <c r="H40" s="408"/>
      <c r="I40" s="408"/>
      <c r="J40" s="408"/>
      <c r="K40" s="408"/>
      <c r="L40" s="408"/>
      <c r="M40" s="408"/>
      <c r="N40" s="408"/>
      <c r="O40" s="408"/>
      <c r="P40" s="408"/>
      <c r="Q40" s="408"/>
      <c r="R40" s="408"/>
      <c r="S40" s="408"/>
      <c r="T40" s="408"/>
      <c r="U40" s="408"/>
    </row>
    <row r="41" spans="1:23" ht="15" customHeight="1" x14ac:dyDescent="0.45">
      <c r="C41" s="22"/>
      <c r="D41" s="22"/>
      <c r="E41" s="23"/>
      <c r="F41" s="23"/>
      <c r="G41" s="23"/>
      <c r="H41" s="23"/>
      <c r="I41" s="23"/>
      <c r="J41" s="23"/>
      <c r="K41" s="23"/>
      <c r="L41" s="23"/>
      <c r="M41" s="23"/>
      <c r="N41" s="22"/>
      <c r="O41" s="34"/>
      <c r="P41" s="34"/>
      <c r="Q41" s="23"/>
      <c r="R41" s="23"/>
      <c r="S41" s="23"/>
      <c r="T41" s="23"/>
      <c r="U41" s="23"/>
    </row>
    <row r="42" spans="1:23" ht="26" x14ac:dyDescent="0.4">
      <c r="C42" s="25"/>
      <c r="D42" s="25"/>
      <c r="E42" s="25"/>
      <c r="F42" s="30"/>
      <c r="G42" s="112" t="s">
        <v>75</v>
      </c>
      <c r="H42" s="119"/>
      <c r="I42" s="112" t="s">
        <v>74</v>
      </c>
      <c r="J42" s="112"/>
      <c r="K42" s="112" t="s">
        <v>73</v>
      </c>
      <c r="L42" s="118"/>
      <c r="M42" s="119" t="s">
        <v>180</v>
      </c>
      <c r="N42" s="119"/>
      <c r="O42" s="409" t="s">
        <v>9</v>
      </c>
      <c r="P42" s="409"/>
      <c r="Q42" s="409"/>
      <c r="R42" s="119"/>
      <c r="S42" s="119" t="s">
        <v>10</v>
      </c>
      <c r="T42" s="120"/>
      <c r="U42" s="119" t="s">
        <v>25</v>
      </c>
    </row>
    <row r="43" spans="1:23" ht="25" customHeight="1" x14ac:dyDescent="0.4">
      <c r="C43" s="25"/>
      <c r="D43" s="25"/>
      <c r="E43" s="25"/>
      <c r="F43" s="35"/>
      <c r="G43" s="114"/>
      <c r="H43" s="26"/>
      <c r="I43" s="114"/>
      <c r="J43" s="115"/>
      <c r="K43" s="114"/>
      <c r="L43" s="115"/>
      <c r="M43" s="114"/>
      <c r="N43" s="115"/>
      <c r="O43" s="413"/>
      <c r="P43" s="413"/>
      <c r="Q43" s="413"/>
      <c r="R43" s="115"/>
      <c r="S43" s="197"/>
      <c r="T43" s="116"/>
      <c r="U43" s="117" t="str">
        <f>IF(OR(G43="",I43="",K43="",M43="",O43="",S43=""),"",IF(Calculations!I34="Incomplete","Incomplete",IF(References!$M$2=0,"Building Type Required",Calculations!I34*I43)))</f>
        <v/>
      </c>
    </row>
    <row r="44" spans="1:23" ht="25" customHeight="1" x14ac:dyDescent="0.35">
      <c r="C44" s="36"/>
      <c r="D44" s="36"/>
      <c r="E44" s="36"/>
      <c r="F44" s="24"/>
      <c r="G44" s="114"/>
      <c r="H44" s="26"/>
      <c r="I44" s="114"/>
      <c r="J44" s="115"/>
      <c r="K44" s="114"/>
      <c r="L44" s="115"/>
      <c r="M44" s="114"/>
      <c r="N44" s="115"/>
      <c r="O44" s="410"/>
      <c r="P44" s="410"/>
      <c r="Q44" s="410"/>
      <c r="R44" s="115"/>
      <c r="S44" s="197"/>
      <c r="T44" s="116"/>
      <c r="U44" s="117" t="str">
        <f>IF(OR(G44="",I44="",K44="",M44="",O44="",S44=""),"",IF(Calculations!I35="Incomplete","Incomplete",IF(References!$M$2=0,"Building Type Required",Calculations!I35*I44)))</f>
        <v/>
      </c>
    </row>
    <row r="45" spans="1:23" ht="25" customHeight="1" x14ac:dyDescent="0.35">
      <c r="C45" s="25"/>
      <c r="D45" s="25"/>
      <c r="E45" s="25"/>
      <c r="F45" s="24"/>
      <c r="G45" s="114"/>
      <c r="H45" s="26"/>
      <c r="I45" s="114"/>
      <c r="J45" s="115"/>
      <c r="K45" s="114"/>
      <c r="L45" s="115"/>
      <c r="M45" s="114"/>
      <c r="N45" s="115"/>
      <c r="O45" s="410"/>
      <c r="P45" s="410"/>
      <c r="Q45" s="410"/>
      <c r="R45" s="115"/>
      <c r="S45" s="197"/>
      <c r="T45" s="116"/>
      <c r="U45" s="117" t="str">
        <f>IF(OR(G45="",I45="",K45="",M45="",O45="",S45=""),"",IF(Calculations!I36="Incomplete","Incomplete",IF(References!$M$2=0,"Building Type Required",Calculations!I36*I45)))</f>
        <v/>
      </c>
    </row>
    <row r="46" spans="1:23" ht="25" customHeight="1" x14ac:dyDescent="0.35">
      <c r="C46" s="25"/>
      <c r="D46" s="25"/>
      <c r="E46" s="25"/>
      <c r="F46" s="25"/>
      <c r="G46" s="114"/>
      <c r="H46" s="26"/>
      <c r="I46" s="114"/>
      <c r="J46" s="115"/>
      <c r="K46" s="114"/>
      <c r="L46" s="115"/>
      <c r="M46" s="114"/>
      <c r="N46" s="115"/>
      <c r="O46" s="410"/>
      <c r="P46" s="410"/>
      <c r="Q46" s="410"/>
      <c r="R46" s="115"/>
      <c r="S46" s="197"/>
      <c r="T46" s="116"/>
      <c r="U46" s="117" t="str">
        <f>IF(OR(G46="",I46="",K46="",M46="",O46="",S46=""),"",IF(Calculations!I37="Incomplete","Incomplete",IF(References!$M$2=0,"Building Type Required",Calculations!I37*I46)))</f>
        <v/>
      </c>
    </row>
    <row r="47" spans="1:23" ht="20.149999999999999" customHeight="1" x14ac:dyDescent="0.35"/>
    <row r="48" spans="1:23" s="22" customFormat="1" ht="30" customHeight="1" x14ac:dyDescent="0.45">
      <c r="A48" s="22">
        <f>References!D75</f>
        <v>0</v>
      </c>
      <c r="C48" s="408" t="str">
        <f>CONCATENATE(References!A22," ",References!D22," $",References!B22, " Each")</f>
        <v>X913 LED Area Lighting Replacement Lamps, Types B&amp;C - High, Very High  $130 Each</v>
      </c>
      <c r="D48" s="408"/>
      <c r="E48" s="408"/>
      <c r="F48" s="408"/>
      <c r="G48" s="408"/>
      <c r="H48" s="408"/>
      <c r="I48" s="408"/>
      <c r="J48" s="408"/>
      <c r="K48" s="408"/>
      <c r="L48" s="408"/>
      <c r="M48" s="408"/>
      <c r="N48" s="408"/>
      <c r="O48" s="408"/>
      <c r="P48" s="408"/>
      <c r="Q48" s="408"/>
      <c r="R48" s="408"/>
      <c r="S48" s="408"/>
      <c r="T48" s="408"/>
      <c r="U48" s="408"/>
    </row>
    <row r="49" spans="1:21" s="22" customFormat="1" ht="15" customHeight="1" x14ac:dyDescent="0.45">
      <c r="C49" s="71"/>
      <c r="D49" s="71"/>
      <c r="E49" s="71"/>
      <c r="F49" s="71"/>
      <c r="G49" s="71"/>
      <c r="H49" s="71"/>
      <c r="I49" s="71"/>
      <c r="J49" s="71"/>
      <c r="K49" s="71"/>
      <c r="L49" s="71"/>
      <c r="M49" s="71"/>
      <c r="N49" s="71"/>
      <c r="O49" s="71"/>
      <c r="P49" s="71"/>
      <c r="Q49" s="71"/>
      <c r="R49" s="71"/>
      <c r="S49" s="71"/>
      <c r="T49" s="71"/>
      <c r="U49" s="71"/>
    </row>
    <row r="50" spans="1:21" ht="32.15" customHeight="1" x14ac:dyDescent="0.35">
      <c r="C50" s="24"/>
      <c r="D50" s="24"/>
      <c r="E50" s="25"/>
      <c r="F50" s="25"/>
      <c r="G50" s="112" t="s">
        <v>75</v>
      </c>
      <c r="H50" s="119"/>
      <c r="I50" s="112" t="s">
        <v>74</v>
      </c>
      <c r="J50" s="112"/>
      <c r="K50" s="112" t="s">
        <v>73</v>
      </c>
      <c r="L50" s="119"/>
      <c r="M50" s="119" t="s">
        <v>180</v>
      </c>
      <c r="N50" s="119"/>
      <c r="O50" s="409" t="s">
        <v>9</v>
      </c>
      <c r="P50" s="409"/>
      <c r="Q50" s="409"/>
      <c r="R50" s="119"/>
      <c r="S50" s="119" t="s">
        <v>10</v>
      </c>
      <c r="T50" s="120"/>
      <c r="U50" s="119" t="s">
        <v>25</v>
      </c>
    </row>
    <row r="51" spans="1:21" ht="25" customHeight="1" x14ac:dyDescent="0.35">
      <c r="C51" s="24"/>
      <c r="D51" s="24"/>
      <c r="E51" s="24"/>
      <c r="F51" s="24"/>
      <c r="G51" s="114"/>
      <c r="H51" s="26"/>
      <c r="I51" s="114"/>
      <c r="J51" s="115"/>
      <c r="K51" s="114"/>
      <c r="L51" s="115"/>
      <c r="M51" s="114"/>
      <c r="N51" s="115"/>
      <c r="O51" s="413"/>
      <c r="P51" s="413"/>
      <c r="Q51" s="413"/>
      <c r="R51" s="115"/>
      <c r="S51" s="197"/>
      <c r="T51" s="116"/>
      <c r="U51" s="117" t="str">
        <f>IF(OR(G51="",I51="",K51="",M51="",O51="",S51=""),"",IF(Calculations!I42="Incomplete","Incomplete",IF(References!$M$2=0,"Building Type Required",Calculations!I42*I51)))</f>
        <v/>
      </c>
    </row>
    <row r="52" spans="1:21" ht="25" customHeight="1" x14ac:dyDescent="0.4">
      <c r="C52" s="29"/>
      <c r="D52" s="29"/>
      <c r="E52" s="29"/>
      <c r="F52" s="29"/>
      <c r="G52" s="114"/>
      <c r="H52" s="26"/>
      <c r="I52" s="114"/>
      <c r="J52" s="115"/>
      <c r="K52" s="114"/>
      <c r="L52" s="115"/>
      <c r="M52" s="114"/>
      <c r="N52" s="115"/>
      <c r="O52" s="410"/>
      <c r="P52" s="410"/>
      <c r="Q52" s="410"/>
      <c r="R52" s="115"/>
      <c r="S52" s="197"/>
      <c r="T52" s="116"/>
      <c r="U52" s="117" t="str">
        <f>IF(OR(G52="",I52="",K52="",M52="",O52="",S52=""),"",IF(Calculations!I43="Incomplete","Incomplete",IF(References!$M$2=0,"Building Type Required",Calculations!I43*I52)))</f>
        <v/>
      </c>
    </row>
    <row r="53" spans="1:21" ht="25" customHeight="1" x14ac:dyDescent="0.4">
      <c r="C53" s="25"/>
      <c r="D53" s="25"/>
      <c r="E53" s="25"/>
      <c r="F53" s="30"/>
      <c r="G53" s="114"/>
      <c r="H53" s="26"/>
      <c r="I53" s="114"/>
      <c r="J53" s="115"/>
      <c r="K53" s="114"/>
      <c r="L53" s="115"/>
      <c r="M53" s="114"/>
      <c r="N53" s="115"/>
      <c r="O53" s="410"/>
      <c r="P53" s="410"/>
      <c r="Q53" s="410"/>
      <c r="R53" s="115"/>
      <c r="S53" s="197"/>
      <c r="T53" s="116"/>
      <c r="U53" s="117" t="str">
        <f>IF(OR(G53="",I53="",K53="",M53="",O53="",S53=""),"",IF(Calculations!I44="Incomplete","Incomplete",IF(References!$M$2=0,"Building Type Required",Calculations!I44*I53)))</f>
        <v/>
      </c>
    </row>
    <row r="54" spans="1:21" ht="25" customHeight="1" x14ac:dyDescent="0.4">
      <c r="C54" s="25"/>
      <c r="D54" s="25"/>
      <c r="E54" s="25"/>
      <c r="F54" s="30"/>
      <c r="G54" s="114"/>
      <c r="H54" s="26"/>
      <c r="I54" s="114"/>
      <c r="J54" s="115"/>
      <c r="K54" s="114"/>
      <c r="L54" s="115"/>
      <c r="M54" s="114"/>
      <c r="N54" s="115"/>
      <c r="O54" s="410"/>
      <c r="P54" s="410"/>
      <c r="Q54" s="410"/>
      <c r="R54" s="115"/>
      <c r="S54" s="197"/>
      <c r="T54" s="116"/>
      <c r="U54" s="117" t="str">
        <f>IF(OR(G54="",I54="",K54="",M54="",O54="",S54=""),"",IF(Calculations!I45="Incomplete","Incomplete",IF(References!$M$2=0,"Building Type Required",Calculations!I45*I54)))</f>
        <v/>
      </c>
    </row>
    <row r="55" spans="1:21" ht="20.149999999999999" customHeight="1" x14ac:dyDescent="0.4">
      <c r="C55" s="31"/>
      <c r="D55" s="31"/>
      <c r="E55" s="32"/>
      <c r="F55" s="30"/>
      <c r="G55" s="24"/>
      <c r="H55" s="24"/>
      <c r="I55" s="24"/>
      <c r="J55" s="24"/>
      <c r="K55" s="33"/>
      <c r="L55" s="33"/>
      <c r="M55" s="33"/>
      <c r="N55" s="33"/>
      <c r="O55" s="33"/>
      <c r="P55" s="33"/>
      <c r="Q55" s="24"/>
      <c r="R55" s="24"/>
      <c r="S55" s="24"/>
    </row>
    <row r="56" spans="1:21" s="22" customFormat="1" ht="30" customHeight="1" x14ac:dyDescent="0.45">
      <c r="A56" s="22">
        <f>References!D77</f>
        <v>0</v>
      </c>
      <c r="C56" s="408" t="str">
        <f>CONCATENATE(References!A23," ", "&amp; ",References!A24," ",References!D23," $",References!B23, " Each")</f>
        <v>X914 &amp; X914-P LED Area Lighting Retrofit Kits - Low, Mid  $80 Each</v>
      </c>
      <c r="D56" s="408"/>
      <c r="E56" s="408"/>
      <c r="F56" s="408"/>
      <c r="G56" s="408"/>
      <c r="H56" s="408"/>
      <c r="I56" s="408"/>
      <c r="J56" s="408"/>
      <c r="K56" s="408"/>
      <c r="L56" s="408"/>
      <c r="M56" s="408"/>
      <c r="N56" s="408"/>
      <c r="O56" s="408"/>
      <c r="P56" s="408"/>
      <c r="Q56" s="408"/>
      <c r="R56" s="408"/>
      <c r="S56" s="408"/>
      <c r="T56" s="408"/>
      <c r="U56" s="408"/>
    </row>
    <row r="57" spans="1:21" s="22" customFormat="1" ht="15" customHeight="1" x14ac:dyDescent="0.45">
      <c r="C57" s="71"/>
      <c r="D57" s="71"/>
      <c r="E57" s="71"/>
      <c r="F57" s="71"/>
      <c r="G57" s="71"/>
      <c r="H57" s="71"/>
      <c r="I57" s="71"/>
      <c r="J57" s="71"/>
      <c r="K57" s="71"/>
      <c r="L57" s="71"/>
      <c r="M57" s="71"/>
      <c r="N57" s="71"/>
      <c r="O57" s="71"/>
      <c r="P57" s="71"/>
      <c r="Q57" s="71"/>
      <c r="R57" s="71"/>
      <c r="S57" s="71"/>
      <c r="T57" s="71"/>
      <c r="U57" s="71"/>
    </row>
    <row r="58" spans="1:21" ht="32.15" customHeight="1" x14ac:dyDescent="0.4">
      <c r="C58" s="25"/>
      <c r="D58" s="25"/>
      <c r="E58" s="25"/>
      <c r="F58" s="30"/>
      <c r="G58" s="112" t="s">
        <v>75</v>
      </c>
      <c r="H58" s="119"/>
      <c r="I58" s="112" t="s">
        <v>74</v>
      </c>
      <c r="J58" s="112"/>
      <c r="K58" s="112" t="s">
        <v>73</v>
      </c>
      <c r="L58" s="118"/>
      <c r="M58" s="119" t="s">
        <v>180</v>
      </c>
      <c r="N58" s="119"/>
      <c r="O58" s="119" t="s">
        <v>154</v>
      </c>
      <c r="P58" s="119"/>
      <c r="Q58" s="119" t="s">
        <v>9</v>
      </c>
      <c r="R58" s="119"/>
      <c r="S58" s="119" t="s">
        <v>10</v>
      </c>
      <c r="T58" s="120"/>
      <c r="U58" s="119" t="s">
        <v>25</v>
      </c>
    </row>
    <row r="59" spans="1:21" ht="25" customHeight="1" x14ac:dyDescent="0.4">
      <c r="C59" s="25"/>
      <c r="D59" s="25"/>
      <c r="E59" s="25"/>
      <c r="F59" s="35"/>
      <c r="G59" s="114"/>
      <c r="H59" s="26"/>
      <c r="I59" s="114"/>
      <c r="J59" s="115"/>
      <c r="K59" s="114"/>
      <c r="L59" s="115"/>
      <c r="M59" s="114"/>
      <c r="N59" s="115"/>
      <c r="O59" s="114"/>
      <c r="P59" s="115"/>
      <c r="Q59" s="114"/>
      <c r="R59" s="115"/>
      <c r="S59" s="197"/>
      <c r="T59" s="116"/>
      <c r="U59" s="117" t="str">
        <f>IF(OR(G59="",I59="",K59="",M59="",O59="",Q59="",S59=""),"",IF(Calculations!I50="Incomplete","Incomplete",IF(References!$M$2=0,"Building Type Required",Calculations!I50*I59)))</f>
        <v/>
      </c>
    </row>
    <row r="60" spans="1:21" ht="25" customHeight="1" x14ac:dyDescent="0.35">
      <c r="C60" s="36"/>
      <c r="D60" s="36"/>
      <c r="E60" s="36"/>
      <c r="F60" s="24"/>
      <c r="G60" s="114"/>
      <c r="H60" s="26"/>
      <c r="I60" s="114"/>
      <c r="J60" s="115"/>
      <c r="K60" s="114"/>
      <c r="L60" s="115"/>
      <c r="M60" s="114"/>
      <c r="N60" s="115"/>
      <c r="O60" s="114"/>
      <c r="P60" s="115"/>
      <c r="Q60" s="114"/>
      <c r="R60" s="115"/>
      <c r="S60" s="197"/>
      <c r="T60" s="116"/>
      <c r="U60" s="117" t="str">
        <f>IF(OR(G60="",I60="",K60="",M60="",O60="",Q60="",S60=""),"",IF(Calculations!I51="Incomplete","Incomplete",IF(References!$M$2=0,"Building Type Required",Calculations!I51*I60)))</f>
        <v/>
      </c>
    </row>
    <row r="61" spans="1:21" ht="25" customHeight="1" x14ac:dyDescent="0.35">
      <c r="C61" s="25"/>
      <c r="D61" s="25"/>
      <c r="E61" s="25"/>
      <c r="F61" s="24"/>
      <c r="G61" s="114"/>
      <c r="H61" s="26"/>
      <c r="I61" s="114"/>
      <c r="J61" s="115"/>
      <c r="K61" s="114"/>
      <c r="L61" s="115"/>
      <c r="M61" s="114"/>
      <c r="N61" s="115"/>
      <c r="O61" s="114"/>
      <c r="P61" s="115"/>
      <c r="Q61" s="114"/>
      <c r="R61" s="115"/>
      <c r="S61" s="197"/>
      <c r="T61" s="116"/>
      <c r="U61" s="117" t="str">
        <f>IF(OR(G61="",I61="",K61="",M61="",O61="",Q61="",S61=""),"",IF(Calculations!I52="Incomplete","Incomplete",IF(References!$M$2=0,"Building Type Required",Calculations!I52*I61)))</f>
        <v/>
      </c>
    </row>
    <row r="62" spans="1:21" ht="25" customHeight="1" x14ac:dyDescent="0.35">
      <c r="C62" s="25"/>
      <c r="D62" s="25"/>
      <c r="E62" s="25"/>
      <c r="F62" s="25"/>
      <c r="G62" s="114"/>
      <c r="H62" s="26"/>
      <c r="I62" s="114"/>
      <c r="J62" s="115"/>
      <c r="K62" s="114"/>
      <c r="L62" s="115"/>
      <c r="M62" s="114"/>
      <c r="N62" s="115"/>
      <c r="O62" s="114"/>
      <c r="P62" s="115"/>
      <c r="Q62" s="114"/>
      <c r="R62" s="115"/>
      <c r="S62" s="197"/>
      <c r="T62" s="116"/>
      <c r="U62" s="117" t="str">
        <f>IF(OR(G62="",I62="",K62="",M62="",O62="",Q62="",S62=""),"",IF(Calculations!I53="Incomplete","Incomplete",IF(References!$M$2=0,"Building Type Required",Calculations!I53*I62)))</f>
        <v/>
      </c>
    </row>
    <row r="63" spans="1:21" ht="20.149999999999999" customHeight="1" x14ac:dyDescent="0.4">
      <c r="C63" s="31"/>
      <c r="D63" s="31"/>
      <c r="E63" s="32"/>
      <c r="F63" s="30"/>
      <c r="G63" s="24"/>
      <c r="H63" s="24"/>
      <c r="I63" s="24"/>
      <c r="J63" s="24"/>
      <c r="K63" s="33"/>
      <c r="L63" s="33"/>
      <c r="M63" s="33"/>
      <c r="N63" s="33"/>
      <c r="O63" s="33"/>
      <c r="P63" s="33"/>
      <c r="Q63" s="24"/>
      <c r="R63" s="24"/>
      <c r="S63" s="24"/>
    </row>
    <row r="64" spans="1:21" s="22" customFormat="1" ht="30" customHeight="1" x14ac:dyDescent="0.45">
      <c r="A64" s="22">
        <f>References!D79</f>
        <v>0</v>
      </c>
      <c r="C64" s="408" t="str">
        <f>CONCATENATE(References!A25," ", "&amp; ",References!A26," ",References!D25," $",References!B25," Each")</f>
        <v>X915 &amp; X915-P LED Area Lighting Retrofit Kits - High, Very High $170 Each</v>
      </c>
      <c r="D64" s="408"/>
      <c r="E64" s="408"/>
      <c r="F64" s="408"/>
      <c r="G64" s="408"/>
      <c r="H64" s="408"/>
      <c r="I64" s="408"/>
      <c r="J64" s="408"/>
      <c r="K64" s="408"/>
      <c r="L64" s="408"/>
      <c r="M64" s="408"/>
      <c r="N64" s="408"/>
      <c r="O64" s="408"/>
      <c r="P64" s="408"/>
      <c r="Q64" s="408"/>
      <c r="R64" s="408"/>
      <c r="S64" s="408"/>
      <c r="T64" s="408"/>
      <c r="U64" s="408"/>
    </row>
    <row r="65" spans="1:21" s="22" customFormat="1" ht="15" customHeight="1" x14ac:dyDescent="0.45">
      <c r="C65" s="71"/>
      <c r="D65" s="71"/>
      <c r="E65" s="71"/>
      <c r="F65" s="71"/>
      <c r="G65" s="71"/>
      <c r="H65" s="71"/>
      <c r="I65" s="71"/>
      <c r="J65" s="71"/>
      <c r="K65" s="71"/>
      <c r="L65" s="71"/>
      <c r="M65" s="71"/>
      <c r="N65" s="71"/>
      <c r="O65" s="71"/>
      <c r="P65" s="71"/>
      <c r="Q65" s="71"/>
      <c r="R65" s="71"/>
      <c r="S65" s="71"/>
      <c r="T65" s="71"/>
      <c r="U65" s="71"/>
    </row>
    <row r="66" spans="1:21" ht="32.15" customHeight="1" x14ac:dyDescent="0.45">
      <c r="B66" s="22"/>
      <c r="C66" s="25"/>
      <c r="D66" s="25"/>
      <c r="E66" s="25"/>
      <c r="F66" s="30"/>
      <c r="G66" s="112" t="s">
        <v>75</v>
      </c>
      <c r="H66" s="119"/>
      <c r="I66" s="112" t="s">
        <v>74</v>
      </c>
      <c r="J66" s="112"/>
      <c r="K66" s="112" t="s">
        <v>73</v>
      </c>
      <c r="L66" s="118"/>
      <c r="M66" s="119" t="s">
        <v>180</v>
      </c>
      <c r="N66" s="119"/>
      <c r="O66" s="119" t="s">
        <v>154</v>
      </c>
      <c r="P66" s="119"/>
      <c r="Q66" s="119" t="s">
        <v>9</v>
      </c>
      <c r="R66" s="119"/>
      <c r="S66" s="119" t="s">
        <v>10</v>
      </c>
      <c r="T66" s="120"/>
      <c r="U66" s="119" t="s">
        <v>25</v>
      </c>
    </row>
    <row r="67" spans="1:21" ht="25" customHeight="1" x14ac:dyDescent="0.45">
      <c r="B67" s="22"/>
      <c r="C67" s="25"/>
      <c r="D67" s="25"/>
      <c r="E67" s="25"/>
      <c r="F67" s="35"/>
      <c r="G67" s="114"/>
      <c r="H67" s="26"/>
      <c r="I67" s="114"/>
      <c r="J67" s="115"/>
      <c r="K67" s="114"/>
      <c r="L67" s="115"/>
      <c r="M67" s="114"/>
      <c r="N67" s="115"/>
      <c r="O67" s="114"/>
      <c r="P67" s="115"/>
      <c r="Q67" s="114"/>
      <c r="R67" s="115"/>
      <c r="S67" s="197"/>
      <c r="T67" s="116"/>
      <c r="U67" s="117" t="str">
        <f>IF(OR(G67="",I67="",K67="",M67="",O67="",Q67="",S67=""),"",IF(Calculations!I58="Incomplete","Incomplete",IF(References!$M$2=0,"Building Type Required",Calculations!I58*I67)))</f>
        <v/>
      </c>
    </row>
    <row r="68" spans="1:21" ht="25" customHeight="1" x14ac:dyDescent="0.35">
      <c r="C68" s="36"/>
      <c r="D68" s="36"/>
      <c r="E68" s="36"/>
      <c r="F68" s="24"/>
      <c r="G68" s="114"/>
      <c r="H68" s="26"/>
      <c r="I68" s="114"/>
      <c r="J68" s="115"/>
      <c r="K68" s="114"/>
      <c r="L68" s="115"/>
      <c r="M68" s="114"/>
      <c r="N68" s="115"/>
      <c r="O68" s="114"/>
      <c r="P68" s="115"/>
      <c r="Q68" s="114"/>
      <c r="R68" s="115"/>
      <c r="S68" s="197"/>
      <c r="T68" s="116"/>
      <c r="U68" s="117" t="str">
        <f>IF(OR(G68="",I68="",K68="",M68="",O68="",Q68="",S68=""),"",IF(Calculations!I59="Incomplete","Incomplete",IF(References!$M$2=0,"Building Type Required",Calculations!I59*I68)))</f>
        <v/>
      </c>
    </row>
    <row r="69" spans="1:21" ht="25" customHeight="1" x14ac:dyDescent="0.35">
      <c r="C69" s="25"/>
      <c r="D69" s="25"/>
      <c r="E69" s="25"/>
      <c r="F69" s="24"/>
      <c r="G69" s="114"/>
      <c r="H69" s="26"/>
      <c r="I69" s="114"/>
      <c r="J69" s="115"/>
      <c r="K69" s="114"/>
      <c r="L69" s="115"/>
      <c r="M69" s="114"/>
      <c r="N69" s="115"/>
      <c r="O69" s="114"/>
      <c r="P69" s="115"/>
      <c r="Q69" s="114"/>
      <c r="R69" s="115"/>
      <c r="S69" s="197"/>
      <c r="T69" s="116"/>
      <c r="U69" s="117" t="str">
        <f>IF(OR(G69="",I69="",K69="",M69="",O69="",Q69="",S69=""),"",IF(Calculations!I60="Incomplete","Incomplete",IF(References!$M$2=0,"Building Type Required",Calculations!I60*I69)))</f>
        <v/>
      </c>
    </row>
    <row r="70" spans="1:21" ht="25" customHeight="1" x14ac:dyDescent="0.35">
      <c r="C70" s="25"/>
      <c r="D70" s="25"/>
      <c r="E70" s="25"/>
      <c r="F70" s="25"/>
      <c r="G70" s="114"/>
      <c r="H70" s="26"/>
      <c r="I70" s="114"/>
      <c r="J70" s="115"/>
      <c r="K70" s="114"/>
      <c r="L70" s="115"/>
      <c r="M70" s="114"/>
      <c r="N70" s="115"/>
      <c r="O70" s="114"/>
      <c r="P70" s="115"/>
      <c r="Q70" s="114"/>
      <c r="R70" s="115"/>
      <c r="S70" s="197"/>
      <c r="T70" s="116"/>
      <c r="U70" s="117" t="str">
        <f>IF(OR(G70="",I70="",K70="",M70="",O70="",Q70="",S70=""),"",IF(Calculations!I61="Incomplete","Incomplete",IF(References!$M$2=0,"Building Type Required",Calculations!I61*I70)))</f>
        <v/>
      </c>
    </row>
    <row r="71" spans="1:21" ht="20.149999999999999" customHeight="1" x14ac:dyDescent="0.35">
      <c r="C71" s="25"/>
      <c r="D71" s="25"/>
      <c r="E71" s="25"/>
      <c r="F71" s="25"/>
      <c r="G71" s="26"/>
      <c r="H71" s="26"/>
      <c r="I71" s="27"/>
      <c r="J71" s="27"/>
      <c r="K71" s="27"/>
      <c r="L71" s="27"/>
      <c r="M71" s="27"/>
      <c r="N71" s="27"/>
      <c r="O71" s="27"/>
      <c r="P71" s="27"/>
      <c r="Q71" s="27"/>
      <c r="R71" s="27"/>
      <c r="S71" s="80"/>
      <c r="U71" s="62"/>
    </row>
    <row r="72" spans="1:21" ht="30" customHeight="1" x14ac:dyDescent="0.35">
      <c r="A72" s="19">
        <f>References!D81</f>
        <v>0</v>
      </c>
      <c r="C72" s="408" t="str">
        <f>CONCATENATE(References!A27," ", "&amp; ",References!A28," ",References!D27," $",References!B27, " Each")</f>
        <v>X920 &amp; X920-P LED Wall Mounted Full-Cutoff, Fixtures - Low, Mid  $60 Each</v>
      </c>
      <c r="D72" s="408"/>
      <c r="E72" s="408"/>
      <c r="F72" s="408"/>
      <c r="G72" s="408"/>
      <c r="H72" s="408"/>
      <c r="I72" s="408"/>
      <c r="J72" s="408"/>
      <c r="K72" s="408"/>
      <c r="L72" s="408"/>
      <c r="M72" s="408"/>
      <c r="N72" s="408"/>
      <c r="O72" s="408"/>
      <c r="P72" s="408"/>
      <c r="Q72" s="408"/>
      <c r="R72" s="408"/>
      <c r="S72" s="408"/>
      <c r="T72" s="408"/>
      <c r="U72" s="408"/>
    </row>
    <row r="73" spans="1:21" ht="15" customHeight="1" x14ac:dyDescent="0.35">
      <c r="C73" s="71"/>
      <c r="D73" s="71"/>
      <c r="E73" s="71"/>
      <c r="F73" s="71"/>
      <c r="G73" s="71"/>
      <c r="H73" s="71"/>
      <c r="I73" s="71"/>
      <c r="J73" s="71"/>
      <c r="K73" s="71"/>
      <c r="L73" s="71"/>
      <c r="M73" s="71"/>
      <c r="N73" s="71"/>
      <c r="O73" s="71"/>
      <c r="P73" s="71"/>
      <c r="Q73" s="71"/>
      <c r="R73" s="71"/>
      <c r="S73" s="71"/>
      <c r="T73" s="71"/>
      <c r="U73" s="71"/>
    </row>
    <row r="74" spans="1:21" ht="32.15" customHeight="1" x14ac:dyDescent="0.4">
      <c r="C74" s="25"/>
      <c r="D74" s="25"/>
      <c r="E74" s="25"/>
      <c r="F74" s="30"/>
      <c r="G74" s="112" t="s">
        <v>75</v>
      </c>
      <c r="H74" s="119"/>
      <c r="I74" s="112" t="s">
        <v>74</v>
      </c>
      <c r="J74" s="112"/>
      <c r="K74" s="112" t="s">
        <v>73</v>
      </c>
      <c r="L74" s="118"/>
      <c r="M74" s="119" t="s">
        <v>180</v>
      </c>
      <c r="N74" s="119"/>
      <c r="O74" s="119" t="s">
        <v>154</v>
      </c>
      <c r="P74" s="119"/>
      <c r="Q74" s="119" t="s">
        <v>9</v>
      </c>
      <c r="R74" s="119"/>
      <c r="S74" s="119" t="s">
        <v>10</v>
      </c>
      <c r="T74" s="120"/>
      <c r="U74" s="119" t="s">
        <v>25</v>
      </c>
    </row>
    <row r="75" spans="1:21" ht="25" customHeight="1" x14ac:dyDescent="0.4">
      <c r="C75" s="25"/>
      <c r="D75" s="25"/>
      <c r="E75" s="25"/>
      <c r="F75" s="35"/>
      <c r="G75" s="114"/>
      <c r="H75" s="26"/>
      <c r="I75" s="114"/>
      <c r="J75" s="115"/>
      <c r="K75" s="114"/>
      <c r="L75" s="115"/>
      <c r="M75" s="114"/>
      <c r="N75" s="115"/>
      <c r="O75" s="114"/>
      <c r="P75" s="115"/>
      <c r="Q75" s="114"/>
      <c r="R75" s="115"/>
      <c r="S75" s="197"/>
      <c r="T75" s="116"/>
      <c r="U75" s="117" t="str">
        <f>IF(OR(G75="",I75="",K75="",M75="",O75="",Q75="",S75=""),"",IF(Calculations!I66="Incomplete","Incomplete",IF(References!$M$2=0,"Building Type Required",Calculations!I66*I75)))</f>
        <v/>
      </c>
    </row>
    <row r="76" spans="1:21" ht="25" customHeight="1" x14ac:dyDescent="0.35">
      <c r="C76" s="36"/>
      <c r="D76" s="36"/>
      <c r="E76" s="36"/>
      <c r="F76" s="24"/>
      <c r="G76" s="114"/>
      <c r="H76" s="26"/>
      <c r="I76" s="114"/>
      <c r="J76" s="115"/>
      <c r="K76" s="114"/>
      <c r="L76" s="115"/>
      <c r="M76" s="114"/>
      <c r="N76" s="115"/>
      <c r="O76" s="114"/>
      <c r="P76" s="115"/>
      <c r="Q76" s="114"/>
      <c r="R76" s="115"/>
      <c r="S76" s="197"/>
      <c r="T76" s="116"/>
      <c r="U76" s="117" t="str">
        <f>IF(OR(G76="",I76="",K76="",M76="",O76="",Q76="",S76=""),"",IF(Calculations!I67="Incomplete","Incomplete",IF(References!$M$2=0,"Building Type Required",Calculations!I67*I76)))</f>
        <v/>
      </c>
    </row>
    <row r="77" spans="1:21" ht="25" customHeight="1" x14ac:dyDescent="0.35">
      <c r="C77" s="25"/>
      <c r="D77" s="25"/>
      <c r="E77" s="25"/>
      <c r="F77" s="24"/>
      <c r="G77" s="114"/>
      <c r="H77" s="26"/>
      <c r="I77" s="114"/>
      <c r="J77" s="115"/>
      <c r="K77" s="114"/>
      <c r="L77" s="115"/>
      <c r="M77" s="114"/>
      <c r="N77" s="115"/>
      <c r="O77" s="114"/>
      <c r="P77" s="115"/>
      <c r="Q77" s="114"/>
      <c r="R77" s="115"/>
      <c r="S77" s="197"/>
      <c r="T77" s="116"/>
      <c r="U77" s="117" t="str">
        <f>IF(OR(G77="",I77="",K77="",M77="",O77="",Q77="",S77=""),"",IF(Calculations!I68="Incomplete","Incomplete",IF(References!$M$2=0,"Building Type Required",Calculations!I68*I77)))</f>
        <v/>
      </c>
    </row>
    <row r="78" spans="1:21" ht="25" customHeight="1" x14ac:dyDescent="0.35">
      <c r="C78" s="25"/>
      <c r="D78" s="25"/>
      <c r="E78" s="25"/>
      <c r="F78" s="25"/>
      <c r="G78" s="114"/>
      <c r="H78" s="26"/>
      <c r="I78" s="114"/>
      <c r="J78" s="115"/>
      <c r="K78" s="114"/>
      <c r="L78" s="115"/>
      <c r="M78" s="114"/>
      <c r="N78" s="115"/>
      <c r="O78" s="114"/>
      <c r="P78" s="115"/>
      <c r="Q78" s="114"/>
      <c r="R78" s="115"/>
      <c r="S78" s="197"/>
      <c r="T78" s="116"/>
      <c r="U78" s="117" t="str">
        <f>IF(OR(G78="",I78="",K78="",M78="",O78="",Q78="",S78=""),"",IF(Calculations!I69="Incomplete","Incomplete",IF(References!$M$2=0,"Building Type Required",Calculations!I69*I78)))</f>
        <v/>
      </c>
    </row>
    <row r="79" spans="1:21" ht="20.149999999999999" customHeight="1" x14ac:dyDescent="0.4">
      <c r="C79" s="31"/>
      <c r="D79" s="31"/>
      <c r="E79" s="32"/>
      <c r="F79" s="30"/>
      <c r="G79" s="26"/>
      <c r="H79" s="26"/>
      <c r="I79" s="26"/>
      <c r="J79" s="26"/>
      <c r="K79" s="33"/>
      <c r="L79" s="33"/>
      <c r="M79" s="33"/>
      <c r="N79" s="33"/>
      <c r="O79" s="33"/>
      <c r="P79" s="33"/>
      <c r="Q79" s="24"/>
      <c r="R79" s="24"/>
      <c r="S79" s="24"/>
    </row>
    <row r="80" spans="1:21" ht="30" customHeight="1" x14ac:dyDescent="0.35">
      <c r="A80" s="19">
        <f>References!D83</f>
        <v>0</v>
      </c>
      <c r="C80" s="408" t="str">
        <f>CONCATENATE(References!A29," ", "&amp; ",References!A30," ",References!D29," $",References!B29, " Each")</f>
        <v>X921 &amp; X921-P LED Wall Mounted Full-Cutoff, Fixtures - High, Very High $160 Each</v>
      </c>
      <c r="D80" s="408"/>
      <c r="E80" s="408"/>
      <c r="F80" s="408"/>
      <c r="G80" s="408"/>
      <c r="H80" s="408"/>
      <c r="I80" s="408"/>
      <c r="J80" s="408"/>
      <c r="K80" s="408"/>
      <c r="L80" s="408"/>
      <c r="M80" s="408"/>
      <c r="N80" s="408"/>
      <c r="O80" s="408"/>
      <c r="P80" s="408"/>
      <c r="Q80" s="408"/>
      <c r="R80" s="408"/>
      <c r="S80" s="408"/>
      <c r="T80" s="408"/>
      <c r="U80" s="408"/>
    </row>
    <row r="81" spans="1:21" ht="15" customHeight="1" x14ac:dyDescent="0.35">
      <c r="C81" s="71"/>
      <c r="D81" s="71"/>
      <c r="E81" s="71"/>
      <c r="F81" s="71"/>
      <c r="G81" s="71"/>
      <c r="H81" s="71"/>
      <c r="I81" s="71"/>
      <c r="J81" s="71"/>
      <c r="K81" s="71"/>
      <c r="L81" s="71"/>
      <c r="M81" s="71"/>
      <c r="N81" s="71"/>
      <c r="O81" s="71"/>
      <c r="P81" s="71"/>
      <c r="Q81" s="71"/>
      <c r="R81" s="71"/>
      <c r="S81" s="71"/>
      <c r="T81" s="71"/>
      <c r="U81" s="71"/>
    </row>
    <row r="82" spans="1:21" ht="32.15" customHeight="1" x14ac:dyDescent="0.4">
      <c r="C82" s="25"/>
      <c r="D82" s="25"/>
      <c r="E82" s="25"/>
      <c r="F82" s="30"/>
      <c r="G82" s="112" t="s">
        <v>75</v>
      </c>
      <c r="H82" s="119"/>
      <c r="I82" s="112" t="s">
        <v>74</v>
      </c>
      <c r="J82" s="112"/>
      <c r="K82" s="112" t="s">
        <v>73</v>
      </c>
      <c r="L82" s="118"/>
      <c r="M82" s="119" t="s">
        <v>180</v>
      </c>
      <c r="N82" s="119"/>
      <c r="O82" s="119" t="s">
        <v>154</v>
      </c>
      <c r="P82" s="119"/>
      <c r="Q82" s="119" t="s">
        <v>9</v>
      </c>
      <c r="R82" s="119"/>
      <c r="S82" s="119" t="s">
        <v>10</v>
      </c>
      <c r="T82" s="120"/>
      <c r="U82" s="119" t="s">
        <v>25</v>
      </c>
    </row>
    <row r="83" spans="1:21" ht="25" customHeight="1" x14ac:dyDescent="0.4">
      <c r="C83" s="25"/>
      <c r="D83" s="25"/>
      <c r="E83" s="25"/>
      <c r="F83" s="35"/>
      <c r="G83" s="114"/>
      <c r="H83" s="26"/>
      <c r="I83" s="114"/>
      <c r="J83" s="115"/>
      <c r="K83" s="114"/>
      <c r="L83" s="115"/>
      <c r="M83" s="114"/>
      <c r="N83" s="115"/>
      <c r="O83" s="114"/>
      <c r="P83" s="115"/>
      <c r="Q83" s="114"/>
      <c r="R83" s="115"/>
      <c r="S83" s="114"/>
      <c r="T83" s="116"/>
      <c r="U83" s="117" t="str">
        <f>IF(OR(G83="",I83="",K83="",M83="",O83="",Q83="",S83=""),"",IF(Calculations!I74="Incomplete","Incomplete",IF(References!$M$2=0,"Building Type Required",Calculations!I74*I83)))</f>
        <v/>
      </c>
    </row>
    <row r="84" spans="1:21" ht="25" customHeight="1" x14ac:dyDescent="0.35">
      <c r="C84" s="36"/>
      <c r="D84" s="36"/>
      <c r="E84" s="36"/>
      <c r="F84" s="24"/>
      <c r="G84" s="114"/>
      <c r="H84" s="26"/>
      <c r="I84" s="114"/>
      <c r="J84" s="115"/>
      <c r="K84" s="114"/>
      <c r="L84" s="115"/>
      <c r="M84" s="114"/>
      <c r="N84" s="115"/>
      <c r="O84" s="114"/>
      <c r="P84" s="115"/>
      <c r="Q84" s="114"/>
      <c r="R84" s="115"/>
      <c r="S84" s="114"/>
      <c r="T84" s="116"/>
      <c r="U84" s="117" t="str">
        <f>IF(OR(G84="",I84="",K84="",M84="",O84="",Q84="",S84=""),"",IF(Calculations!I75="Incomplete","Incomplete",IF(References!$M$2=0,"Building Type Required",Calculations!I75*I84)))</f>
        <v/>
      </c>
    </row>
    <row r="85" spans="1:21" ht="25" customHeight="1" x14ac:dyDescent="0.35">
      <c r="C85" s="25"/>
      <c r="D85" s="25"/>
      <c r="E85" s="25"/>
      <c r="F85" s="24"/>
      <c r="G85" s="114"/>
      <c r="H85" s="26"/>
      <c r="I85" s="114"/>
      <c r="J85" s="115"/>
      <c r="K85" s="114"/>
      <c r="L85" s="115"/>
      <c r="M85" s="114"/>
      <c r="N85" s="115"/>
      <c r="O85" s="114"/>
      <c r="P85" s="115"/>
      <c r="Q85" s="114"/>
      <c r="R85" s="115"/>
      <c r="S85" s="114"/>
      <c r="T85" s="116"/>
      <c r="U85" s="117" t="str">
        <f>IF(OR(G85="",I85="",K85="",M85="",O85="",Q85="",S85=""),"",IF(Calculations!I76="Incomplete","Incomplete",IF(References!$M$2=0,"Building Type Required",Calculations!I76*I85)))</f>
        <v/>
      </c>
    </row>
    <row r="86" spans="1:21" ht="25" customHeight="1" x14ac:dyDescent="0.35">
      <c r="C86" s="25"/>
      <c r="D86" s="25"/>
      <c r="E86" s="25"/>
      <c r="F86" s="25"/>
      <c r="G86" s="114"/>
      <c r="H86" s="26"/>
      <c r="I86" s="114"/>
      <c r="J86" s="115"/>
      <c r="K86" s="114"/>
      <c r="L86" s="115"/>
      <c r="M86" s="114"/>
      <c r="N86" s="115"/>
      <c r="O86" s="114"/>
      <c r="P86" s="115"/>
      <c r="Q86" s="114"/>
      <c r="R86" s="115"/>
      <c r="S86" s="114"/>
      <c r="T86" s="116"/>
      <c r="U86" s="117" t="str">
        <f>IF(OR(G86="",I86="",K86="",M86="",O86="",Q86="",S86=""),"",IF(Calculations!I77="Incomplete","Incomplete",IF(References!$M$2=0,"Building Type Required",Calculations!I77*I86)))</f>
        <v/>
      </c>
    </row>
    <row r="87" spans="1:21" ht="20.149999999999999" customHeight="1" x14ac:dyDescent="0.4">
      <c r="C87" s="31"/>
      <c r="D87" s="31"/>
      <c r="E87" s="32"/>
      <c r="F87" s="30"/>
      <c r="G87" s="24"/>
      <c r="H87" s="24"/>
      <c r="I87" s="24"/>
      <c r="J87" s="24"/>
      <c r="K87" s="33"/>
      <c r="L87" s="33"/>
      <c r="M87" s="33"/>
      <c r="N87" s="33"/>
      <c r="O87" s="33"/>
      <c r="P87" s="33"/>
      <c r="Q87" s="24"/>
      <c r="R87" s="24"/>
      <c r="S87" s="24"/>
    </row>
    <row r="88" spans="1:21" ht="30" customHeight="1" x14ac:dyDescent="0.35">
      <c r="A88" s="19">
        <f>References!D85</f>
        <v>0</v>
      </c>
      <c r="C88" s="408" t="str">
        <f>CONCATENATE(References!A31," ",References!D31," $",References!B31, " Each")</f>
        <v>X922 LED Wall Mounted Full-Cutoff, Replacement Lamps - Low, Mid  $50 Each</v>
      </c>
      <c r="D88" s="408"/>
      <c r="E88" s="408"/>
      <c r="F88" s="408"/>
      <c r="G88" s="408"/>
      <c r="H88" s="408"/>
      <c r="I88" s="408"/>
      <c r="J88" s="408"/>
      <c r="K88" s="408"/>
      <c r="L88" s="408"/>
      <c r="M88" s="408"/>
      <c r="N88" s="408"/>
      <c r="O88" s="408"/>
      <c r="P88" s="408"/>
      <c r="Q88" s="408"/>
      <c r="R88" s="408"/>
      <c r="S88" s="408"/>
      <c r="T88" s="408"/>
      <c r="U88" s="408"/>
    </row>
    <row r="89" spans="1:21" ht="15" customHeight="1" x14ac:dyDescent="0.35">
      <c r="C89" s="71"/>
      <c r="D89" s="71"/>
      <c r="E89" s="71"/>
      <c r="F89" s="71"/>
      <c r="G89" s="71"/>
      <c r="H89" s="71"/>
      <c r="I89" s="71"/>
      <c r="J89" s="71"/>
      <c r="K89" s="71"/>
      <c r="L89" s="71"/>
      <c r="M89" s="71"/>
      <c r="N89" s="71"/>
      <c r="O89" s="71"/>
      <c r="P89" s="71"/>
      <c r="Q89" s="71"/>
      <c r="R89" s="71"/>
      <c r="S89" s="71"/>
      <c r="T89" s="71"/>
      <c r="U89" s="71"/>
    </row>
    <row r="90" spans="1:21" ht="32.15" customHeight="1" x14ac:dyDescent="0.4">
      <c r="C90" s="25"/>
      <c r="D90" s="25"/>
      <c r="E90" s="25"/>
      <c r="F90" s="30"/>
      <c r="G90" s="112" t="s">
        <v>75</v>
      </c>
      <c r="H90" s="119"/>
      <c r="I90" s="112" t="s">
        <v>74</v>
      </c>
      <c r="J90" s="112"/>
      <c r="K90" s="112" t="s">
        <v>73</v>
      </c>
      <c r="L90" s="118"/>
      <c r="M90" s="119" t="s">
        <v>180</v>
      </c>
      <c r="N90" s="119"/>
      <c r="O90" s="409" t="s">
        <v>9</v>
      </c>
      <c r="P90" s="409"/>
      <c r="Q90" s="409"/>
      <c r="R90" s="119"/>
      <c r="S90" s="119" t="s">
        <v>10</v>
      </c>
      <c r="T90" s="120"/>
      <c r="U90" s="119" t="s">
        <v>25</v>
      </c>
    </row>
    <row r="91" spans="1:21" ht="25" customHeight="1" x14ac:dyDescent="0.4">
      <c r="C91" s="25"/>
      <c r="D91" s="25"/>
      <c r="E91" s="25"/>
      <c r="F91" s="35"/>
      <c r="G91" s="114"/>
      <c r="H91" s="26"/>
      <c r="I91" s="114"/>
      <c r="J91" s="115"/>
      <c r="K91" s="114"/>
      <c r="L91" s="115"/>
      <c r="M91" s="114"/>
      <c r="N91" s="115"/>
      <c r="O91" s="414"/>
      <c r="P91" s="414"/>
      <c r="Q91" s="414"/>
      <c r="R91" s="115"/>
      <c r="S91" s="114"/>
      <c r="T91" s="116"/>
      <c r="U91" s="117" t="str">
        <f>IF(OR(G91="",I91="",K91="",M91="",O91="",S91=""),"",IF(Calculations!I82="Incomplete","Incomplete",IF(References!$M$2=0,"Building Type Required",Calculations!I82*I91)))</f>
        <v/>
      </c>
    </row>
    <row r="92" spans="1:21" ht="25" customHeight="1" x14ac:dyDescent="0.35">
      <c r="C92" s="36"/>
      <c r="D92" s="36"/>
      <c r="E92" s="36"/>
      <c r="F92" s="24"/>
      <c r="G92" s="114"/>
      <c r="H92" s="26"/>
      <c r="I92" s="114"/>
      <c r="J92" s="115"/>
      <c r="K92" s="114"/>
      <c r="L92" s="115"/>
      <c r="M92" s="114"/>
      <c r="N92" s="115"/>
      <c r="O92" s="412"/>
      <c r="P92" s="412"/>
      <c r="Q92" s="412"/>
      <c r="R92" s="115"/>
      <c r="S92" s="114"/>
      <c r="T92" s="116"/>
      <c r="U92" s="117" t="str">
        <f>IF(OR(G92="",I92="",K92="",M92="",O92="",S92=""),"",IF(Calculations!I83="Incomplete","Incomplete",IF(References!$M$2=0,"Building Type Required",Calculations!I83*I92)))</f>
        <v/>
      </c>
    </row>
    <row r="93" spans="1:21" ht="25" customHeight="1" x14ac:dyDescent="0.35">
      <c r="C93" s="25"/>
      <c r="D93" s="25"/>
      <c r="E93" s="25"/>
      <c r="F93" s="24"/>
      <c r="G93" s="114"/>
      <c r="H93" s="26"/>
      <c r="I93" s="114"/>
      <c r="J93" s="115"/>
      <c r="K93" s="114"/>
      <c r="L93" s="115"/>
      <c r="M93" s="114"/>
      <c r="N93" s="115"/>
      <c r="O93" s="412"/>
      <c r="P93" s="412"/>
      <c r="Q93" s="412"/>
      <c r="R93" s="115"/>
      <c r="S93" s="114"/>
      <c r="T93" s="116"/>
      <c r="U93" s="117" t="str">
        <f>IF(OR(G93="",I93="",K93="",M93="",O93="",S93=""),"",IF(Calculations!I84="Incomplete","Incomplete",IF(References!$M$2=0,"Building Type Required",Calculations!I84*I93)))</f>
        <v/>
      </c>
    </row>
    <row r="94" spans="1:21" ht="25" customHeight="1" x14ac:dyDescent="0.35">
      <c r="C94" s="25"/>
      <c r="D94" s="25"/>
      <c r="E94" s="25"/>
      <c r="F94" s="25"/>
      <c r="G94" s="114"/>
      <c r="H94" s="26"/>
      <c r="I94" s="114"/>
      <c r="J94" s="115"/>
      <c r="K94" s="114"/>
      <c r="L94" s="115"/>
      <c r="M94" s="114"/>
      <c r="N94" s="115"/>
      <c r="O94" s="412"/>
      <c r="P94" s="412"/>
      <c r="Q94" s="412"/>
      <c r="R94" s="115"/>
      <c r="S94" s="114"/>
      <c r="T94" s="116"/>
      <c r="U94" s="117" t="str">
        <f>IF(OR(G94="",I94="",K94="",M94="",O94="",S94=""),"",IF(Calculations!I85="Incomplete","Incomplete",IF(References!$M$2=0,"Building Type Required",Calculations!I85*I94)))</f>
        <v/>
      </c>
    </row>
    <row r="95" spans="1:21" ht="20.149999999999999" customHeight="1" x14ac:dyDescent="0.35">
      <c r="C95" s="25"/>
      <c r="D95" s="25"/>
      <c r="E95" s="25"/>
      <c r="F95" s="25"/>
      <c r="G95" s="26"/>
      <c r="H95" s="26"/>
      <c r="I95" s="27"/>
      <c r="J95" s="27"/>
      <c r="K95" s="27"/>
      <c r="L95" s="27"/>
      <c r="M95" s="27"/>
      <c r="N95" s="27"/>
      <c r="O95" s="27"/>
      <c r="P95" s="27"/>
      <c r="Q95" s="27"/>
      <c r="R95" s="27"/>
      <c r="S95" s="80"/>
      <c r="U95" s="62"/>
    </row>
    <row r="96" spans="1:21" ht="30" customHeight="1" x14ac:dyDescent="0.35">
      <c r="A96" s="19">
        <f>References!D87</f>
        <v>0</v>
      </c>
      <c r="C96" s="408" t="str">
        <f>CONCATENATE(References!A32," ",References!D32," $",References!B32, " Each")</f>
        <v>X923 LED Wall Mounted Full-Cutoff, Replacement Lamps - High, Very High  $100 Each</v>
      </c>
      <c r="D96" s="408"/>
      <c r="E96" s="408"/>
      <c r="F96" s="408"/>
      <c r="G96" s="408"/>
      <c r="H96" s="408"/>
      <c r="I96" s="408"/>
      <c r="J96" s="408"/>
      <c r="K96" s="408"/>
      <c r="L96" s="408"/>
      <c r="M96" s="408"/>
      <c r="N96" s="408"/>
      <c r="O96" s="408"/>
      <c r="P96" s="408"/>
      <c r="Q96" s="408"/>
      <c r="R96" s="408"/>
      <c r="S96" s="408"/>
      <c r="T96" s="408"/>
      <c r="U96" s="408"/>
    </row>
    <row r="97" spans="1:21" ht="15" customHeight="1" x14ac:dyDescent="0.35">
      <c r="C97" s="71"/>
      <c r="D97" s="71"/>
      <c r="E97" s="71"/>
      <c r="F97" s="71"/>
      <c r="G97" s="71"/>
      <c r="H97" s="71"/>
      <c r="I97" s="71"/>
      <c r="J97" s="71"/>
      <c r="K97" s="71"/>
      <c r="L97" s="71"/>
      <c r="M97" s="71"/>
      <c r="N97" s="71"/>
      <c r="O97" s="71"/>
      <c r="P97" s="71"/>
      <c r="Q97" s="71"/>
      <c r="R97" s="71"/>
      <c r="S97" s="71"/>
      <c r="T97" s="71"/>
      <c r="U97" s="71"/>
    </row>
    <row r="98" spans="1:21" ht="32.15" customHeight="1" x14ac:dyDescent="0.4">
      <c r="C98" s="25"/>
      <c r="D98" s="25"/>
      <c r="E98" s="25"/>
      <c r="F98" s="30"/>
      <c r="G98" s="112" t="s">
        <v>75</v>
      </c>
      <c r="H98" s="119"/>
      <c r="I98" s="112" t="s">
        <v>74</v>
      </c>
      <c r="J98" s="112"/>
      <c r="K98" s="112" t="s">
        <v>73</v>
      </c>
      <c r="L98" s="118"/>
      <c r="M98" s="119" t="s">
        <v>180</v>
      </c>
      <c r="N98" s="119"/>
      <c r="O98" s="409" t="s">
        <v>9</v>
      </c>
      <c r="P98" s="409"/>
      <c r="Q98" s="409"/>
      <c r="R98" s="119"/>
      <c r="S98" s="119" t="s">
        <v>10</v>
      </c>
      <c r="T98" s="120"/>
      <c r="U98" s="119" t="s">
        <v>25</v>
      </c>
    </row>
    <row r="99" spans="1:21" ht="25" customHeight="1" x14ac:dyDescent="0.4">
      <c r="C99" s="25"/>
      <c r="D99" s="25"/>
      <c r="E99" s="25"/>
      <c r="F99" s="35"/>
      <c r="G99" s="114"/>
      <c r="H99" s="26"/>
      <c r="I99" s="114"/>
      <c r="J99" s="115"/>
      <c r="K99" s="114"/>
      <c r="L99" s="115"/>
      <c r="M99" s="114"/>
      <c r="N99" s="115"/>
      <c r="O99" s="413"/>
      <c r="P99" s="413"/>
      <c r="Q99" s="413"/>
      <c r="R99" s="115"/>
      <c r="S99" s="197"/>
      <c r="T99" s="116"/>
      <c r="U99" s="117" t="str">
        <f>IF(OR(G99="",I99="",K99="",M99="",O99="",S99=""),"",IF(Calculations!I90="Incomplete","Incomplete",IF(References!$M$2=0,"Building Type Required",Calculations!I90*I99)))</f>
        <v/>
      </c>
    </row>
    <row r="100" spans="1:21" ht="25" customHeight="1" x14ac:dyDescent="0.45">
      <c r="B100" s="22"/>
      <c r="C100" s="36"/>
      <c r="D100" s="36"/>
      <c r="E100" s="36"/>
      <c r="F100" s="24"/>
      <c r="G100" s="114"/>
      <c r="H100" s="26"/>
      <c r="I100" s="114"/>
      <c r="J100" s="115"/>
      <c r="K100" s="114"/>
      <c r="L100" s="115"/>
      <c r="M100" s="114"/>
      <c r="N100" s="115"/>
      <c r="O100" s="410"/>
      <c r="P100" s="410"/>
      <c r="Q100" s="410"/>
      <c r="R100" s="115"/>
      <c r="S100" s="197"/>
      <c r="T100" s="116"/>
      <c r="U100" s="117" t="str">
        <f>IF(OR(G100="",I100="",K100="",M100="",O100="",S100=""),"",IF(Calculations!I91="Incomplete","Incomplete",IF(References!$M$2=0,"Building Type Required",Calculations!I91*I100)))</f>
        <v/>
      </c>
    </row>
    <row r="101" spans="1:21" ht="25" customHeight="1" x14ac:dyDescent="0.45">
      <c r="B101" s="22"/>
      <c r="C101" s="25"/>
      <c r="D101" s="25"/>
      <c r="E101" s="25"/>
      <c r="F101" s="24"/>
      <c r="G101" s="114"/>
      <c r="H101" s="26"/>
      <c r="I101" s="114"/>
      <c r="J101" s="115"/>
      <c r="K101" s="114"/>
      <c r="L101" s="115"/>
      <c r="M101" s="114"/>
      <c r="N101" s="115"/>
      <c r="O101" s="410"/>
      <c r="P101" s="410"/>
      <c r="Q101" s="410"/>
      <c r="R101" s="115"/>
      <c r="S101" s="197"/>
      <c r="T101" s="116"/>
      <c r="U101" s="117" t="str">
        <f>IF(OR(G101="",I101="",K101="",M101="",O101="",S101=""),"",IF(Calculations!I92="Incomplete","Incomplete",IF(References!$M$2=0,"Building Type Required",Calculations!I92*I101)))</f>
        <v/>
      </c>
    </row>
    <row r="102" spans="1:21" ht="25" customHeight="1" x14ac:dyDescent="0.45">
      <c r="B102" s="22"/>
      <c r="C102" s="25"/>
      <c r="D102" s="25"/>
      <c r="E102" s="25"/>
      <c r="F102" s="25"/>
      <c r="G102" s="114"/>
      <c r="H102" s="26"/>
      <c r="I102" s="114"/>
      <c r="J102" s="115"/>
      <c r="K102" s="114"/>
      <c r="L102" s="115"/>
      <c r="M102" s="114"/>
      <c r="N102" s="115"/>
      <c r="O102" s="410"/>
      <c r="P102" s="410"/>
      <c r="Q102" s="410"/>
      <c r="R102" s="115"/>
      <c r="S102" s="197"/>
      <c r="T102" s="116"/>
      <c r="U102" s="117" t="str">
        <f>IF(OR(G102="",I102="",K102="",M102="",O102="",S102=""),"",IF(Calculations!I93="Incomplete","Incomplete",IF(References!$M$2=0,"Building Type Required",Calculations!I93*I102)))</f>
        <v/>
      </c>
    </row>
    <row r="103" spans="1:21" ht="20.149999999999999" customHeight="1" x14ac:dyDescent="0.45">
      <c r="B103" s="22"/>
      <c r="C103" s="25"/>
      <c r="D103" s="25"/>
      <c r="E103" s="25"/>
      <c r="F103" s="25"/>
      <c r="G103" s="26"/>
      <c r="H103" s="26"/>
      <c r="I103" s="27"/>
      <c r="J103" s="27"/>
      <c r="K103" s="27"/>
      <c r="L103" s="27"/>
      <c r="M103" s="27"/>
      <c r="N103" s="27"/>
      <c r="O103" s="27"/>
      <c r="P103" s="27"/>
      <c r="Q103" s="27"/>
      <c r="R103" s="27"/>
      <c r="S103" s="80"/>
      <c r="U103" s="62"/>
    </row>
    <row r="104" spans="1:21" ht="30" customHeight="1" x14ac:dyDescent="0.35">
      <c r="A104" s="19">
        <f>References!D89</f>
        <v>0</v>
      </c>
      <c r="C104" s="408" t="str">
        <f>CONCATENATE(References!A33," ", "&amp; ",References!A34," ",References!D33," $",References!B33, " Each")</f>
        <v>X924 &amp; X924-P LED Wall Mounted Full-Cutoff, Retrofit Kits - Low, Mid  $80 Each</v>
      </c>
      <c r="D104" s="408"/>
      <c r="E104" s="408"/>
      <c r="F104" s="408"/>
      <c r="G104" s="408"/>
      <c r="H104" s="408"/>
      <c r="I104" s="408"/>
      <c r="J104" s="408"/>
      <c r="K104" s="408"/>
      <c r="L104" s="408"/>
      <c r="M104" s="408"/>
      <c r="N104" s="408"/>
      <c r="O104" s="408"/>
      <c r="P104" s="408"/>
      <c r="Q104" s="408"/>
      <c r="R104" s="408"/>
      <c r="S104" s="408"/>
      <c r="T104" s="408"/>
      <c r="U104" s="408"/>
    </row>
    <row r="105" spans="1:21" ht="15" customHeight="1" x14ac:dyDescent="0.35">
      <c r="C105" s="71"/>
      <c r="D105" s="71"/>
      <c r="E105" s="71"/>
      <c r="F105" s="71"/>
      <c r="G105" s="71"/>
      <c r="H105" s="71"/>
      <c r="I105" s="71"/>
      <c r="J105" s="71"/>
      <c r="K105" s="71"/>
      <c r="L105" s="71"/>
      <c r="M105" s="71"/>
      <c r="N105" s="71"/>
      <c r="O105" s="71"/>
      <c r="P105" s="71"/>
      <c r="Q105" s="71"/>
      <c r="R105" s="71"/>
      <c r="S105" s="71"/>
      <c r="T105" s="71"/>
      <c r="U105" s="71"/>
    </row>
    <row r="106" spans="1:21" ht="30" customHeight="1" x14ac:dyDescent="0.4">
      <c r="C106" s="25"/>
      <c r="D106" s="25"/>
      <c r="E106" s="25"/>
      <c r="F106" s="30"/>
      <c r="G106" s="112" t="s">
        <v>75</v>
      </c>
      <c r="H106" s="119"/>
      <c r="I106" s="112" t="s">
        <v>74</v>
      </c>
      <c r="J106" s="112"/>
      <c r="K106" s="112" t="s">
        <v>73</v>
      </c>
      <c r="L106" s="118"/>
      <c r="M106" s="119" t="s">
        <v>180</v>
      </c>
      <c r="N106" s="119"/>
      <c r="O106" s="119" t="s">
        <v>154</v>
      </c>
      <c r="P106" s="119"/>
      <c r="Q106" s="119" t="s">
        <v>9</v>
      </c>
      <c r="R106" s="119"/>
      <c r="S106" s="119" t="s">
        <v>10</v>
      </c>
      <c r="T106" s="120"/>
      <c r="U106" s="119" t="s">
        <v>25</v>
      </c>
    </row>
    <row r="107" spans="1:21" ht="25" customHeight="1" x14ac:dyDescent="0.4">
      <c r="C107" s="25"/>
      <c r="D107" s="25"/>
      <c r="E107" s="25"/>
      <c r="F107" s="35"/>
      <c r="G107" s="114"/>
      <c r="H107" s="26"/>
      <c r="I107" s="114"/>
      <c r="J107" s="115"/>
      <c r="K107" s="114"/>
      <c r="L107" s="115"/>
      <c r="M107" s="114"/>
      <c r="N107" s="115"/>
      <c r="O107" s="114"/>
      <c r="P107" s="115"/>
      <c r="Q107" s="114"/>
      <c r="R107" s="115"/>
      <c r="S107" s="197"/>
      <c r="T107" s="116"/>
      <c r="U107" s="117" t="str">
        <f>IF(OR(G107="",I107="",K107="",M107="",O107="",Q107="",S107=""),"",IF(Calculations!I98="Incomplete","Incomplete",IF(References!$M$2=0,"Building Type Required",Calculations!I98*I107)))</f>
        <v/>
      </c>
    </row>
    <row r="108" spans="1:21" ht="25" customHeight="1" x14ac:dyDescent="0.35">
      <c r="C108" s="36"/>
      <c r="D108" s="36"/>
      <c r="E108" s="36"/>
      <c r="F108" s="24"/>
      <c r="G108" s="114"/>
      <c r="H108" s="26"/>
      <c r="I108" s="114"/>
      <c r="J108" s="115"/>
      <c r="K108" s="114"/>
      <c r="L108" s="115"/>
      <c r="M108" s="114"/>
      <c r="N108" s="115"/>
      <c r="O108" s="114"/>
      <c r="P108" s="115"/>
      <c r="Q108" s="114"/>
      <c r="R108" s="115"/>
      <c r="S108" s="197"/>
      <c r="T108" s="116"/>
      <c r="U108" s="117" t="str">
        <f>IF(OR(G108="",I108="",K108="",M108="",O108="",Q108="",S108=""),"",IF(Calculations!I99="Incomplete","Incomplete",IF(References!$M$2=0,"Building Type Required",Calculations!I99*I108)))</f>
        <v/>
      </c>
    </row>
    <row r="109" spans="1:21" ht="25" customHeight="1" x14ac:dyDescent="0.35">
      <c r="C109" s="25"/>
      <c r="D109" s="25"/>
      <c r="E109" s="25"/>
      <c r="F109" s="24"/>
      <c r="G109" s="114"/>
      <c r="H109" s="26"/>
      <c r="I109" s="114"/>
      <c r="J109" s="115"/>
      <c r="K109" s="114"/>
      <c r="L109" s="115"/>
      <c r="M109" s="114"/>
      <c r="N109" s="115"/>
      <c r="O109" s="114"/>
      <c r="P109" s="115"/>
      <c r="Q109" s="114"/>
      <c r="R109" s="115"/>
      <c r="S109" s="197"/>
      <c r="T109" s="116"/>
      <c r="U109" s="117" t="str">
        <f>IF(OR(G109="",I109="",K109="",M109="",O109="",Q109="",S109=""),"",IF(Calculations!I100="Incomplete","Incomplete",IF(References!$M$2=0,"Building Type Required",Calculations!I100*I109)))</f>
        <v/>
      </c>
    </row>
    <row r="110" spans="1:21" ht="25" customHeight="1" x14ac:dyDescent="0.35">
      <c r="C110" s="25"/>
      <c r="D110" s="25"/>
      <c r="E110" s="25"/>
      <c r="F110" s="25"/>
      <c r="G110" s="114"/>
      <c r="H110" s="26"/>
      <c r="I110" s="114"/>
      <c r="J110" s="115"/>
      <c r="K110" s="114"/>
      <c r="L110" s="115"/>
      <c r="M110" s="114"/>
      <c r="N110" s="115"/>
      <c r="O110" s="114"/>
      <c r="P110" s="115"/>
      <c r="Q110" s="114"/>
      <c r="R110" s="115"/>
      <c r="S110" s="197"/>
      <c r="T110" s="116"/>
      <c r="U110" s="117" t="str">
        <f>IF(OR(G110="",I110="",K110="",M110="",O110="",Q110="",S110=""),"",IF(Calculations!I101="Incomplete","Incomplete",IF(References!$M$2=0,"Building Type Required",Calculations!I101*I110)))</f>
        <v/>
      </c>
    </row>
    <row r="111" spans="1:21" ht="20.149999999999999" customHeight="1" x14ac:dyDescent="0.35">
      <c r="C111" s="25"/>
      <c r="D111" s="25"/>
      <c r="E111" s="25"/>
      <c r="F111" s="25"/>
      <c r="G111" s="26"/>
      <c r="H111" s="26"/>
      <c r="I111" s="27"/>
      <c r="J111" s="27"/>
      <c r="K111" s="27"/>
      <c r="L111" s="27"/>
      <c r="M111" s="27"/>
      <c r="N111" s="27"/>
      <c r="O111" s="27"/>
      <c r="P111" s="27"/>
      <c r="Q111" s="27"/>
      <c r="R111" s="27"/>
      <c r="S111" s="80"/>
      <c r="U111" s="62"/>
    </row>
    <row r="112" spans="1:21" ht="30" customHeight="1" x14ac:dyDescent="0.35">
      <c r="A112" s="19">
        <f>References!D91</f>
        <v>0</v>
      </c>
      <c r="C112" s="408" t="str">
        <f>CONCATENATE(References!A35," ", "&amp; ",References!A36," ",References!D35," $",References!B35, " Each")</f>
        <v>X925 &amp; X925-P LED Wall Mounted Full-Cutoff, Retrofit Kits - High, Very High $170 Each</v>
      </c>
      <c r="D112" s="408"/>
      <c r="E112" s="408"/>
      <c r="F112" s="408"/>
      <c r="G112" s="408"/>
      <c r="H112" s="408"/>
      <c r="I112" s="408"/>
      <c r="J112" s="408"/>
      <c r="K112" s="408"/>
      <c r="L112" s="408"/>
      <c r="M112" s="408"/>
      <c r="N112" s="408"/>
      <c r="O112" s="408"/>
      <c r="P112" s="408"/>
      <c r="Q112" s="408"/>
      <c r="R112" s="408"/>
      <c r="S112" s="408"/>
      <c r="T112" s="408"/>
      <c r="U112" s="408"/>
    </row>
    <row r="113" spans="1:21" ht="15" customHeight="1" x14ac:dyDescent="0.35">
      <c r="C113" s="71"/>
      <c r="D113" s="71"/>
      <c r="E113" s="71"/>
      <c r="F113" s="71"/>
      <c r="G113" s="71"/>
      <c r="H113" s="71"/>
      <c r="I113" s="71"/>
      <c r="J113" s="71"/>
      <c r="K113" s="71"/>
      <c r="L113" s="71"/>
      <c r="M113" s="71"/>
      <c r="N113" s="71"/>
      <c r="O113" s="71"/>
      <c r="P113" s="71"/>
      <c r="Q113" s="71"/>
      <c r="R113" s="71"/>
      <c r="S113" s="71"/>
      <c r="T113" s="71"/>
      <c r="U113" s="71"/>
    </row>
    <row r="114" spans="1:21" ht="30" customHeight="1" x14ac:dyDescent="0.4">
      <c r="C114" s="25"/>
      <c r="D114" s="25"/>
      <c r="E114" s="25"/>
      <c r="F114" s="30"/>
      <c r="G114" s="112" t="s">
        <v>75</v>
      </c>
      <c r="H114" s="119"/>
      <c r="I114" s="112" t="s">
        <v>74</v>
      </c>
      <c r="J114" s="112"/>
      <c r="K114" s="112" t="s">
        <v>73</v>
      </c>
      <c r="L114" s="118"/>
      <c r="M114" s="119" t="s">
        <v>180</v>
      </c>
      <c r="N114" s="119"/>
      <c r="O114" s="119" t="s">
        <v>154</v>
      </c>
      <c r="P114" s="119"/>
      <c r="Q114" s="119" t="s">
        <v>9</v>
      </c>
      <c r="R114" s="119"/>
      <c r="S114" s="119" t="s">
        <v>10</v>
      </c>
      <c r="T114" s="120"/>
      <c r="U114" s="119" t="s">
        <v>25</v>
      </c>
    </row>
    <row r="115" spans="1:21" ht="25" customHeight="1" x14ac:dyDescent="0.4">
      <c r="C115" s="25"/>
      <c r="D115" s="25"/>
      <c r="E115" s="25"/>
      <c r="F115" s="35"/>
      <c r="G115" s="114"/>
      <c r="H115" s="26"/>
      <c r="I115" s="114"/>
      <c r="J115" s="115"/>
      <c r="K115" s="114"/>
      <c r="L115" s="115"/>
      <c r="M115" s="114"/>
      <c r="N115" s="115"/>
      <c r="O115" s="114"/>
      <c r="P115" s="115"/>
      <c r="Q115" s="114"/>
      <c r="R115" s="115"/>
      <c r="S115" s="197"/>
      <c r="T115" s="116"/>
      <c r="U115" s="117" t="str">
        <f>IF(OR(G115="",I115="",K115="",M115="",O115="",Q115="",S115=""),"",IF(Calculations!I106="Incomplete","Incomplete",IF(References!$M$2=0,"Building Type Required",Calculations!I106*I115)))</f>
        <v/>
      </c>
    </row>
    <row r="116" spans="1:21" ht="25" customHeight="1" x14ac:dyDescent="0.35">
      <c r="C116" s="36"/>
      <c r="D116" s="36"/>
      <c r="E116" s="36"/>
      <c r="F116" s="24"/>
      <c r="G116" s="114"/>
      <c r="H116" s="26"/>
      <c r="I116" s="114"/>
      <c r="J116" s="115"/>
      <c r="K116" s="114"/>
      <c r="L116" s="115"/>
      <c r="M116" s="114"/>
      <c r="N116" s="115"/>
      <c r="O116" s="114"/>
      <c r="P116" s="115"/>
      <c r="Q116" s="114"/>
      <c r="R116" s="115"/>
      <c r="S116" s="197"/>
      <c r="T116" s="116"/>
      <c r="U116" s="117" t="str">
        <f>IF(OR(G116="",I116="",K116="",M116="",O116="",Q116="",S116=""),"",IF(Calculations!I107="Incomplete","Incomplete",IF(References!$M$2=0,"Building Type Required",Calculations!I107*I116)))</f>
        <v/>
      </c>
    </row>
    <row r="117" spans="1:21" ht="25" customHeight="1" x14ac:dyDescent="0.35">
      <c r="C117" s="25"/>
      <c r="D117" s="25"/>
      <c r="E117" s="25"/>
      <c r="F117" s="24"/>
      <c r="G117" s="114"/>
      <c r="H117" s="26"/>
      <c r="I117" s="114"/>
      <c r="J117" s="115"/>
      <c r="K117" s="114"/>
      <c r="L117" s="115"/>
      <c r="M117" s="114"/>
      <c r="N117" s="115"/>
      <c r="O117" s="114"/>
      <c r="P117" s="115"/>
      <c r="Q117" s="114"/>
      <c r="R117" s="115"/>
      <c r="S117" s="197"/>
      <c r="T117" s="116"/>
      <c r="U117" s="117" t="str">
        <f>IF(OR(G117="",I117="",K117="",M117="",O117="",Q117="",S117=""),"",IF(Calculations!I108="Incomplete","Incomplete",IF(References!$M$2=0,"Building Type Required",Calculations!I108*I117)))</f>
        <v/>
      </c>
    </row>
    <row r="118" spans="1:21" ht="25" customHeight="1" x14ac:dyDescent="0.35">
      <c r="C118" s="25"/>
      <c r="D118" s="25"/>
      <c r="E118" s="25"/>
      <c r="F118" s="25"/>
      <c r="G118" s="114"/>
      <c r="H118" s="26"/>
      <c r="I118" s="114"/>
      <c r="J118" s="115"/>
      <c r="K118" s="114"/>
      <c r="L118" s="115"/>
      <c r="M118" s="114"/>
      <c r="N118" s="115"/>
      <c r="O118" s="114"/>
      <c r="P118" s="115"/>
      <c r="Q118" s="114"/>
      <c r="R118" s="115"/>
      <c r="S118" s="197"/>
      <c r="T118" s="116"/>
      <c r="U118" s="117" t="str">
        <f>IF(OR(G118="",I118="",K118="",M118="",O118="",Q118="",S118=""),"",IF(Calculations!I109="Incomplete","Incomplete",IF(References!$M$2=0,"Building Type Required",Calculations!I109*I118)))</f>
        <v/>
      </c>
    </row>
    <row r="119" spans="1:21" ht="20.149999999999999" customHeight="1" x14ac:dyDescent="0.35">
      <c r="C119" s="25"/>
      <c r="D119" s="25"/>
      <c r="E119" s="25"/>
      <c r="F119" s="25"/>
      <c r="G119" s="26"/>
      <c r="H119" s="26"/>
      <c r="I119" s="27"/>
      <c r="J119" s="27"/>
      <c r="K119" s="27"/>
      <c r="L119" s="27"/>
      <c r="M119" s="27"/>
      <c r="N119" s="27"/>
      <c r="O119" s="27"/>
      <c r="P119" s="27"/>
      <c r="Q119" s="27"/>
      <c r="R119" s="27"/>
      <c r="S119" s="80"/>
      <c r="U119" s="62"/>
    </row>
    <row r="120" spans="1:21" ht="30" customHeight="1" x14ac:dyDescent="0.35">
      <c r="A120" s="19">
        <f>References!D93</f>
        <v>0</v>
      </c>
      <c r="C120" s="408" t="str">
        <f>CONCATENATE(References!A37," ", "&amp; ",References!A38," ",References!D37," $",References!B38, " Each")</f>
        <v>X930 &amp; X930-P LED Decorative Fixtures - Low, Mid $90 Each</v>
      </c>
      <c r="D120" s="408"/>
      <c r="E120" s="408"/>
      <c r="F120" s="408"/>
      <c r="G120" s="408"/>
      <c r="H120" s="408"/>
      <c r="I120" s="408"/>
      <c r="J120" s="408"/>
      <c r="K120" s="408"/>
      <c r="L120" s="408"/>
      <c r="M120" s="408"/>
      <c r="N120" s="408"/>
      <c r="O120" s="408"/>
      <c r="P120" s="408"/>
      <c r="Q120" s="408"/>
      <c r="R120" s="408"/>
      <c r="S120" s="408"/>
      <c r="T120" s="408"/>
      <c r="U120" s="408"/>
    </row>
    <row r="121" spans="1:21" ht="15" customHeight="1" x14ac:dyDescent="0.35">
      <c r="C121" s="71"/>
      <c r="D121" s="71"/>
      <c r="E121" s="71"/>
      <c r="F121" s="71"/>
      <c r="G121" s="71"/>
      <c r="H121" s="71"/>
      <c r="I121" s="71"/>
      <c r="J121" s="71"/>
      <c r="K121" s="71"/>
      <c r="L121" s="71"/>
      <c r="M121" s="71"/>
      <c r="N121" s="71"/>
      <c r="O121" s="71"/>
      <c r="P121" s="71"/>
      <c r="Q121" s="71"/>
      <c r="R121" s="71"/>
      <c r="S121" s="71"/>
      <c r="T121" s="71"/>
      <c r="U121" s="71"/>
    </row>
    <row r="122" spans="1:21" ht="30" customHeight="1" x14ac:dyDescent="0.4">
      <c r="C122" s="25"/>
      <c r="D122" s="25"/>
      <c r="E122" s="25"/>
      <c r="F122" s="30"/>
      <c r="G122" s="112" t="s">
        <v>75</v>
      </c>
      <c r="H122" s="119"/>
      <c r="I122" s="112" t="s">
        <v>74</v>
      </c>
      <c r="J122" s="112"/>
      <c r="K122" s="112" t="s">
        <v>73</v>
      </c>
      <c r="L122" s="118"/>
      <c r="M122" s="119" t="s">
        <v>180</v>
      </c>
      <c r="N122" s="119"/>
      <c r="O122" s="119" t="s">
        <v>154</v>
      </c>
      <c r="P122" s="119"/>
      <c r="Q122" s="119" t="s">
        <v>9</v>
      </c>
      <c r="R122" s="119"/>
      <c r="S122" s="119" t="s">
        <v>10</v>
      </c>
      <c r="T122" s="120"/>
      <c r="U122" s="119" t="s">
        <v>25</v>
      </c>
    </row>
    <row r="123" spans="1:21" ht="25" customHeight="1" x14ac:dyDescent="0.4">
      <c r="C123" s="25"/>
      <c r="D123" s="25"/>
      <c r="E123" s="25"/>
      <c r="F123" s="35"/>
      <c r="G123" s="114"/>
      <c r="H123" s="26"/>
      <c r="I123" s="114"/>
      <c r="J123" s="115"/>
      <c r="K123" s="114"/>
      <c r="L123" s="115"/>
      <c r="M123" s="114"/>
      <c r="N123" s="115"/>
      <c r="O123" s="114"/>
      <c r="P123" s="115"/>
      <c r="Q123" s="114"/>
      <c r="R123" s="115"/>
      <c r="S123" s="197"/>
      <c r="T123" s="116"/>
      <c r="U123" s="117" t="str">
        <f>IF(OR(G123="",I123="",K123="",M123="",O123="",Q123="",S123=""),"",IF(Calculations!I114="Incomplete","Incomplete",IF(References!$M$2=0,"Building Type Required",Calculations!I114*I123)))</f>
        <v/>
      </c>
    </row>
    <row r="124" spans="1:21" ht="25" customHeight="1" x14ac:dyDescent="0.35">
      <c r="C124" s="36"/>
      <c r="D124" s="36"/>
      <c r="E124" s="36"/>
      <c r="F124" s="24"/>
      <c r="G124" s="114"/>
      <c r="H124" s="26"/>
      <c r="I124" s="114"/>
      <c r="J124" s="115"/>
      <c r="K124" s="114"/>
      <c r="L124" s="115"/>
      <c r="M124" s="114"/>
      <c r="N124" s="115"/>
      <c r="O124" s="114"/>
      <c r="P124" s="115"/>
      <c r="Q124" s="114"/>
      <c r="R124" s="115"/>
      <c r="S124" s="197"/>
      <c r="T124" s="116"/>
      <c r="U124" s="117" t="str">
        <f>IF(OR(G124="",I124="",K124="",M124="",O124="",Q124="",S124=""),"",IF(Calculations!I115="Incomplete","Incomplete",IF(References!$M$2=0,"Building Type Required",Calculations!I115*I124)))</f>
        <v/>
      </c>
    </row>
    <row r="125" spans="1:21" ht="25" customHeight="1" x14ac:dyDescent="0.35">
      <c r="C125" s="25"/>
      <c r="D125" s="25"/>
      <c r="E125" s="25"/>
      <c r="F125" s="24"/>
      <c r="G125" s="114"/>
      <c r="H125" s="26"/>
      <c r="I125" s="114"/>
      <c r="J125" s="115"/>
      <c r="K125" s="114"/>
      <c r="L125" s="115"/>
      <c r="M125" s="114"/>
      <c r="N125" s="115"/>
      <c r="O125" s="114"/>
      <c r="P125" s="115"/>
      <c r="Q125" s="114"/>
      <c r="R125" s="115"/>
      <c r="S125" s="197"/>
      <c r="T125" s="116"/>
      <c r="U125" s="117" t="str">
        <f>IF(OR(G125="",I125="",K125="",M125="",O125="",Q125="",S125=""),"",IF(Calculations!I116="Incomplete","Incomplete",IF(References!$M$2=0,"Building Type Required",Calculations!I116*I125)))</f>
        <v/>
      </c>
    </row>
    <row r="126" spans="1:21" ht="25" customHeight="1" x14ac:dyDescent="0.45">
      <c r="B126" s="22"/>
      <c r="C126" s="25"/>
      <c r="D126" s="25"/>
      <c r="E126" s="25"/>
      <c r="F126" s="25"/>
      <c r="G126" s="114"/>
      <c r="H126" s="26"/>
      <c r="I126" s="114"/>
      <c r="J126" s="115"/>
      <c r="K126" s="114"/>
      <c r="L126" s="115"/>
      <c r="M126" s="114"/>
      <c r="N126" s="115"/>
      <c r="O126" s="114"/>
      <c r="P126" s="115"/>
      <c r="Q126" s="114"/>
      <c r="R126" s="115"/>
      <c r="S126" s="197"/>
      <c r="T126" s="116"/>
      <c r="U126" s="117" t="str">
        <f>IF(OR(G126="",I126="",K126="",M126="",O126="",Q126="",S126=""),"",IF(Calculations!I117="Incomplete","Incomplete",IF(References!$M$2=0,"Building Type Required",Calculations!I117*I126)))</f>
        <v/>
      </c>
    </row>
    <row r="127" spans="1:21" ht="20.149999999999999" customHeight="1" x14ac:dyDescent="0.45">
      <c r="B127" s="22"/>
      <c r="C127" s="25"/>
      <c r="D127" s="25"/>
      <c r="E127" s="25"/>
      <c r="F127" s="25"/>
      <c r="G127" s="26"/>
      <c r="H127" s="26"/>
      <c r="I127" s="27"/>
      <c r="J127" s="27"/>
      <c r="K127" s="27"/>
      <c r="L127" s="27"/>
      <c r="M127" s="27"/>
      <c r="N127" s="27"/>
      <c r="O127" s="27"/>
      <c r="P127" s="27"/>
      <c r="Q127" s="27"/>
      <c r="R127" s="27"/>
      <c r="S127" s="80"/>
      <c r="U127" s="62"/>
    </row>
    <row r="128" spans="1:21" ht="30" customHeight="1" x14ac:dyDescent="0.45">
      <c r="A128" s="19">
        <f>References!D95</f>
        <v>0</v>
      </c>
      <c r="B128" s="22"/>
      <c r="C128" s="408" t="str">
        <f>CONCATENATE(References!A39," ", "&amp; ",References!A40," ",References!D39," $",References!B39, " Each")</f>
        <v>X931 &amp; X931-P LED Decorative Fixtures - High, Very High  $180 Each</v>
      </c>
      <c r="D128" s="408"/>
      <c r="E128" s="408"/>
      <c r="F128" s="408"/>
      <c r="G128" s="408"/>
      <c r="H128" s="408"/>
      <c r="I128" s="408"/>
      <c r="J128" s="408"/>
      <c r="K128" s="408"/>
      <c r="L128" s="408"/>
      <c r="M128" s="408"/>
      <c r="N128" s="408"/>
      <c r="O128" s="408"/>
      <c r="P128" s="408"/>
      <c r="Q128" s="408"/>
      <c r="R128" s="408"/>
      <c r="S128" s="408"/>
      <c r="T128" s="408"/>
      <c r="U128" s="408"/>
    </row>
    <row r="129" spans="1:21" ht="15" customHeight="1" x14ac:dyDescent="0.35">
      <c r="C129" s="71"/>
      <c r="D129" s="71"/>
      <c r="E129" s="71"/>
      <c r="F129" s="71"/>
      <c r="G129" s="71"/>
      <c r="H129" s="71"/>
      <c r="I129" s="71"/>
      <c r="J129" s="71"/>
      <c r="K129" s="71"/>
      <c r="L129" s="71"/>
      <c r="M129" s="71"/>
      <c r="N129" s="71"/>
      <c r="O129" s="71"/>
      <c r="P129" s="71"/>
      <c r="Q129" s="71"/>
      <c r="R129" s="71"/>
      <c r="S129" s="71"/>
      <c r="T129" s="71"/>
      <c r="U129" s="71"/>
    </row>
    <row r="130" spans="1:21" ht="30" customHeight="1" x14ac:dyDescent="0.4">
      <c r="C130" s="25"/>
      <c r="D130" s="25"/>
      <c r="E130" s="25"/>
      <c r="F130" s="30"/>
      <c r="G130" s="112" t="s">
        <v>75</v>
      </c>
      <c r="H130" s="119"/>
      <c r="I130" s="112" t="s">
        <v>74</v>
      </c>
      <c r="J130" s="112"/>
      <c r="K130" s="112" t="s">
        <v>73</v>
      </c>
      <c r="L130" s="118"/>
      <c r="M130" s="119" t="s">
        <v>180</v>
      </c>
      <c r="N130" s="119"/>
      <c r="O130" s="119" t="s">
        <v>154</v>
      </c>
      <c r="P130" s="119"/>
      <c r="Q130" s="119" t="s">
        <v>9</v>
      </c>
      <c r="R130" s="119"/>
      <c r="S130" s="119" t="s">
        <v>10</v>
      </c>
      <c r="T130" s="120"/>
      <c r="U130" s="119" t="s">
        <v>25</v>
      </c>
    </row>
    <row r="131" spans="1:21" ht="25" customHeight="1" x14ac:dyDescent="0.4">
      <c r="C131" s="25"/>
      <c r="D131" s="25"/>
      <c r="E131" s="25"/>
      <c r="F131" s="35"/>
      <c r="G131" s="114"/>
      <c r="H131" s="26"/>
      <c r="I131" s="114"/>
      <c r="J131" s="115"/>
      <c r="K131" s="114"/>
      <c r="L131" s="115"/>
      <c r="M131" s="114"/>
      <c r="N131" s="115"/>
      <c r="O131" s="114"/>
      <c r="P131" s="115"/>
      <c r="Q131" s="114"/>
      <c r="R131" s="115"/>
      <c r="S131" s="197"/>
      <c r="T131" s="116"/>
      <c r="U131" s="117" t="str">
        <f>IF(OR(G131="",I131="",K131="",M131="",O131="",Q131="",S131=""),"",IF(Calculations!I122="Incomplete","Incomplete",IF(References!$M$2=0,"Building Type Required",Calculations!I122*I131)))</f>
        <v/>
      </c>
    </row>
    <row r="132" spans="1:21" ht="25" customHeight="1" x14ac:dyDescent="0.35">
      <c r="C132" s="36"/>
      <c r="D132" s="36"/>
      <c r="E132" s="36"/>
      <c r="F132" s="24"/>
      <c r="G132" s="114"/>
      <c r="H132" s="26"/>
      <c r="I132" s="114"/>
      <c r="J132" s="115"/>
      <c r="K132" s="114"/>
      <c r="L132" s="115"/>
      <c r="M132" s="114"/>
      <c r="N132" s="115"/>
      <c r="O132" s="114"/>
      <c r="P132" s="115"/>
      <c r="Q132" s="114"/>
      <c r="R132" s="115"/>
      <c r="S132" s="197"/>
      <c r="T132" s="116"/>
      <c r="U132" s="117" t="str">
        <f>IF(OR(G132="",I132="",K132="",M132="",O132="",Q132="",S132=""),"",IF(Calculations!I123="Incomplete","Incomplete",IF(References!$M$2=0,"Building Type Required",Calculations!I123*I132)))</f>
        <v/>
      </c>
    </row>
    <row r="133" spans="1:21" ht="25" customHeight="1" x14ac:dyDescent="0.35">
      <c r="C133" s="25"/>
      <c r="D133" s="25"/>
      <c r="E133" s="25"/>
      <c r="F133" s="24"/>
      <c r="G133" s="114"/>
      <c r="H133" s="26"/>
      <c r="I133" s="114"/>
      <c r="J133" s="115"/>
      <c r="K133" s="114"/>
      <c r="L133" s="115"/>
      <c r="M133" s="114"/>
      <c r="N133" s="115"/>
      <c r="O133" s="114"/>
      <c r="P133" s="115"/>
      <c r="Q133" s="114"/>
      <c r="R133" s="115"/>
      <c r="S133" s="197"/>
      <c r="T133" s="116"/>
      <c r="U133" s="117" t="str">
        <f>IF(OR(G133="",I133="",K133="",M133="",O133="",Q133="",S133=""),"",IF(Calculations!I124="Incomplete","Incomplete",IF(References!$M$2=0,"Building Type Required",Calculations!I124*I133)))</f>
        <v/>
      </c>
    </row>
    <row r="134" spans="1:21" ht="25" customHeight="1" x14ac:dyDescent="0.35">
      <c r="C134" s="25"/>
      <c r="D134" s="25"/>
      <c r="E134" s="25"/>
      <c r="F134" s="25"/>
      <c r="G134" s="114"/>
      <c r="H134" s="26"/>
      <c r="I134" s="114"/>
      <c r="J134" s="115"/>
      <c r="K134" s="114"/>
      <c r="L134" s="115"/>
      <c r="M134" s="114"/>
      <c r="N134" s="115"/>
      <c r="O134" s="114"/>
      <c r="P134" s="115"/>
      <c r="Q134" s="114"/>
      <c r="R134" s="115"/>
      <c r="S134" s="197"/>
      <c r="T134" s="116"/>
      <c r="U134" s="117" t="str">
        <f>IF(OR(G134="",I134="",K134="",M134="",O134="",Q134="",S134=""),"",IF(Calculations!I125="Incomplete","Incomplete",IF(References!$M$2=0,"Building Type Required",Calculations!I125*I134)))</f>
        <v/>
      </c>
    </row>
    <row r="135" spans="1:21" ht="19.399999999999999" customHeight="1" x14ac:dyDescent="0.35">
      <c r="C135" s="25"/>
      <c r="D135" s="25"/>
      <c r="E135" s="25"/>
      <c r="F135" s="25"/>
      <c r="G135" s="26"/>
      <c r="H135" s="26"/>
      <c r="I135" s="27"/>
      <c r="J135" s="27"/>
      <c r="K135" s="27"/>
      <c r="L135" s="27"/>
      <c r="M135" s="27"/>
      <c r="N135" s="27"/>
      <c r="O135" s="27"/>
      <c r="P135" s="27"/>
      <c r="Q135" s="27"/>
      <c r="R135" s="27"/>
      <c r="S135" s="80"/>
      <c r="U135" s="62"/>
    </row>
    <row r="136" spans="1:21" ht="30" customHeight="1" x14ac:dyDescent="0.35">
      <c r="A136" s="19">
        <f>References!D97</f>
        <v>0</v>
      </c>
      <c r="C136" s="408" t="str">
        <f>CONCATENATE(References!A41," ",References!D41," $",References!B41, " Each")</f>
        <v>X932 LED Decorative Replacement Lamps - Low, Mid  $60 Each</v>
      </c>
      <c r="D136" s="408"/>
      <c r="E136" s="408"/>
      <c r="F136" s="408"/>
      <c r="G136" s="408"/>
      <c r="H136" s="408"/>
      <c r="I136" s="408"/>
      <c r="J136" s="408"/>
      <c r="K136" s="408"/>
      <c r="L136" s="408"/>
      <c r="M136" s="408"/>
      <c r="N136" s="408"/>
      <c r="O136" s="408"/>
      <c r="P136" s="408"/>
      <c r="Q136" s="408"/>
      <c r="R136" s="408"/>
      <c r="S136" s="408"/>
      <c r="T136" s="408"/>
      <c r="U136" s="408"/>
    </row>
    <row r="137" spans="1:21" ht="15" customHeight="1" x14ac:dyDescent="0.35">
      <c r="C137" s="71"/>
      <c r="D137" s="71"/>
      <c r="E137" s="71"/>
      <c r="F137" s="71"/>
      <c r="G137" s="71"/>
      <c r="H137" s="71"/>
      <c r="I137" s="71"/>
      <c r="J137" s="71"/>
      <c r="K137" s="71"/>
      <c r="L137" s="71"/>
      <c r="M137" s="71"/>
      <c r="N137" s="71"/>
      <c r="O137" s="71"/>
      <c r="P137" s="71"/>
      <c r="Q137" s="71"/>
      <c r="R137" s="71"/>
      <c r="S137" s="71"/>
      <c r="T137" s="71"/>
      <c r="U137" s="71"/>
    </row>
    <row r="138" spans="1:21" ht="26" x14ac:dyDescent="0.4">
      <c r="C138" s="25"/>
      <c r="D138" s="25"/>
      <c r="E138" s="25"/>
      <c r="F138" s="30"/>
      <c r="G138" s="112" t="s">
        <v>75</v>
      </c>
      <c r="H138" s="119"/>
      <c r="I138" s="112" t="s">
        <v>74</v>
      </c>
      <c r="J138" s="112"/>
      <c r="K138" s="112" t="s">
        <v>73</v>
      </c>
      <c r="L138" s="118"/>
      <c r="M138" s="119" t="s">
        <v>180</v>
      </c>
      <c r="N138" s="119"/>
      <c r="O138" s="409" t="s">
        <v>9</v>
      </c>
      <c r="P138" s="409"/>
      <c r="Q138" s="409" t="s">
        <v>9</v>
      </c>
      <c r="R138" s="119"/>
      <c r="S138" s="119" t="s">
        <v>10</v>
      </c>
      <c r="T138" s="120"/>
      <c r="U138" s="119" t="s">
        <v>25</v>
      </c>
    </row>
    <row r="139" spans="1:21" ht="19.399999999999999" customHeight="1" x14ac:dyDescent="0.4">
      <c r="C139" s="25"/>
      <c r="D139" s="25"/>
      <c r="E139" s="25"/>
      <c r="F139" s="35"/>
      <c r="G139" s="114"/>
      <c r="H139" s="26"/>
      <c r="I139" s="114"/>
      <c r="J139" s="115"/>
      <c r="K139" s="114"/>
      <c r="L139" s="115"/>
      <c r="M139" s="114"/>
      <c r="N139" s="115"/>
      <c r="O139" s="413"/>
      <c r="P139" s="413"/>
      <c r="Q139" s="413"/>
      <c r="R139" s="115"/>
      <c r="S139" s="197"/>
      <c r="T139" s="116"/>
      <c r="U139" s="117" t="str">
        <f>IF(OR(G139="",I139="",K139="",M139="",O139="",S139=""),"",IF(Calculations!I130="Incomplete","Incomplete",IF(References!$M$2=0,"Building Type Required",Calculations!I130*I139)))</f>
        <v/>
      </c>
    </row>
    <row r="140" spans="1:21" ht="25" customHeight="1" x14ac:dyDescent="0.35">
      <c r="C140" s="36"/>
      <c r="D140" s="36"/>
      <c r="E140" s="36"/>
      <c r="F140" s="24"/>
      <c r="G140" s="114"/>
      <c r="H140" s="26"/>
      <c r="I140" s="114"/>
      <c r="J140" s="115"/>
      <c r="K140" s="114"/>
      <c r="L140" s="115"/>
      <c r="M140" s="114"/>
      <c r="N140" s="115"/>
      <c r="O140" s="410"/>
      <c r="P140" s="410"/>
      <c r="Q140" s="410"/>
      <c r="R140" s="115"/>
      <c r="S140" s="197"/>
      <c r="T140" s="116"/>
      <c r="U140" s="117" t="str">
        <f>IF(OR(G140="",I140="",K140="",M140="",O140="",S140=""),"",IF(Calculations!I131="Incomplete","Incomplete",IF(References!$M$2=0,"Building Type Required",Calculations!I131*I140)))</f>
        <v/>
      </c>
    </row>
    <row r="141" spans="1:21" ht="25" customHeight="1" x14ac:dyDescent="0.35">
      <c r="C141" s="25"/>
      <c r="D141" s="25"/>
      <c r="E141" s="25"/>
      <c r="F141" s="24"/>
      <c r="G141" s="114"/>
      <c r="H141" s="26"/>
      <c r="I141" s="114"/>
      <c r="J141" s="115"/>
      <c r="K141" s="114"/>
      <c r="L141" s="115"/>
      <c r="M141" s="114"/>
      <c r="N141" s="115"/>
      <c r="O141" s="410"/>
      <c r="P141" s="410"/>
      <c r="Q141" s="410"/>
      <c r="R141" s="115"/>
      <c r="S141" s="197"/>
      <c r="T141" s="116"/>
      <c r="U141" s="117" t="str">
        <f>IF(OR(G141="",I141="",K141="",M141="",O141="",S141=""),"",IF(Calculations!I132="Incomplete","Incomplete",IF(References!$M$2=0,"Building Type Required",Calculations!I132*I141)))</f>
        <v/>
      </c>
    </row>
    <row r="142" spans="1:21" ht="25" customHeight="1" x14ac:dyDescent="0.35">
      <c r="C142" s="25"/>
      <c r="D142" s="25"/>
      <c r="E142" s="25"/>
      <c r="F142" s="25"/>
      <c r="G142" s="114"/>
      <c r="H142" s="26"/>
      <c r="I142" s="114"/>
      <c r="J142" s="115"/>
      <c r="K142" s="114"/>
      <c r="L142" s="115"/>
      <c r="M142" s="114"/>
      <c r="N142" s="115"/>
      <c r="O142" s="410"/>
      <c r="P142" s="410"/>
      <c r="Q142" s="410"/>
      <c r="R142" s="115"/>
      <c r="S142" s="197"/>
      <c r="T142" s="116"/>
      <c r="U142" s="117" t="str">
        <f>IF(OR(G142="",I142="",K142="",M142="",O142="",S142=""),"",IF(Calculations!I133="Incomplete","Incomplete",IF(References!$M$2=0,"Building Type Required",Calculations!I133*I142)))</f>
        <v/>
      </c>
    </row>
    <row r="143" spans="1:21" ht="20.149999999999999" customHeight="1" x14ac:dyDescent="0.35">
      <c r="C143" s="25"/>
      <c r="D143" s="25"/>
      <c r="E143" s="25"/>
      <c r="F143" s="25"/>
      <c r="G143" s="26"/>
      <c r="H143" s="26"/>
      <c r="I143" s="27"/>
      <c r="J143" s="27"/>
      <c r="K143" s="27"/>
      <c r="L143" s="27"/>
      <c r="M143" s="27"/>
      <c r="N143" s="27"/>
      <c r="O143" s="27"/>
      <c r="P143" s="27"/>
      <c r="Q143" s="27"/>
      <c r="R143" s="27"/>
      <c r="S143" s="80"/>
      <c r="U143" s="62"/>
    </row>
    <row r="144" spans="1:21" ht="30" customHeight="1" x14ac:dyDescent="0.35">
      <c r="A144" s="19">
        <f>References!D99</f>
        <v>0</v>
      </c>
      <c r="C144" s="408" t="str">
        <f>CONCATENATE(References!A42," ",References!D42," $",References!B42, " Each")</f>
        <v>X933 LED Decorative Replacement Lamps - High, Very High $130 Each</v>
      </c>
      <c r="D144" s="408"/>
      <c r="E144" s="408"/>
      <c r="F144" s="408"/>
      <c r="G144" s="408"/>
      <c r="H144" s="408"/>
      <c r="I144" s="408"/>
      <c r="J144" s="408"/>
      <c r="K144" s="408"/>
      <c r="L144" s="408"/>
      <c r="M144" s="408"/>
      <c r="N144" s="408"/>
      <c r="O144" s="408"/>
      <c r="P144" s="408"/>
      <c r="Q144" s="408"/>
      <c r="R144" s="408"/>
      <c r="S144" s="408"/>
      <c r="T144" s="408"/>
      <c r="U144" s="408"/>
    </row>
    <row r="145" spans="1:21" ht="15" customHeight="1" x14ac:dyDescent="0.35">
      <c r="C145" s="71"/>
      <c r="D145" s="71"/>
      <c r="E145" s="71"/>
      <c r="F145" s="71"/>
      <c r="G145" s="71"/>
      <c r="H145" s="71"/>
      <c r="I145" s="71"/>
      <c r="J145" s="71"/>
      <c r="K145" s="71"/>
      <c r="L145" s="71"/>
      <c r="M145" s="71"/>
      <c r="N145" s="71"/>
      <c r="O145" s="71"/>
      <c r="P145" s="71"/>
      <c r="Q145" s="71"/>
      <c r="R145" s="71"/>
      <c r="S145" s="71"/>
      <c r="T145" s="71"/>
      <c r="U145" s="71"/>
    </row>
    <row r="146" spans="1:21" ht="27.65" customHeight="1" x14ac:dyDescent="0.4">
      <c r="C146" s="25"/>
      <c r="D146" s="25"/>
      <c r="E146" s="25"/>
      <c r="F146" s="30"/>
      <c r="G146" s="112" t="s">
        <v>75</v>
      </c>
      <c r="H146" s="119"/>
      <c r="I146" s="112" t="s">
        <v>74</v>
      </c>
      <c r="J146" s="112"/>
      <c r="K146" s="112" t="s">
        <v>73</v>
      </c>
      <c r="L146" s="118"/>
      <c r="M146" s="119" t="s">
        <v>180</v>
      </c>
      <c r="N146" s="119"/>
      <c r="O146" s="409" t="s">
        <v>9</v>
      </c>
      <c r="P146" s="409"/>
      <c r="Q146" s="409" t="s">
        <v>9</v>
      </c>
      <c r="R146" s="119"/>
      <c r="S146" s="119" t="s">
        <v>10</v>
      </c>
      <c r="T146" s="120"/>
      <c r="U146" s="119" t="s">
        <v>25</v>
      </c>
    </row>
    <row r="147" spans="1:21" ht="19.399999999999999" customHeight="1" x14ac:dyDescent="0.4">
      <c r="C147" s="25"/>
      <c r="D147" s="25"/>
      <c r="E147" s="25"/>
      <c r="F147" s="35"/>
      <c r="G147" s="114"/>
      <c r="H147" s="26"/>
      <c r="I147" s="114"/>
      <c r="J147" s="115"/>
      <c r="K147" s="114"/>
      <c r="L147" s="115"/>
      <c r="M147" s="114"/>
      <c r="N147" s="115"/>
      <c r="O147" s="413"/>
      <c r="P147" s="413"/>
      <c r="Q147" s="413"/>
      <c r="R147" s="115"/>
      <c r="S147" s="197"/>
      <c r="T147" s="116"/>
      <c r="U147" s="117" t="str">
        <f>IF(OR(G147="",I147="",K147="",M147="",O147="",S147=""),"",IF(Calculations!I138="Incomplete","Incomplete",IF(References!$M$2=0,"Building Type Required",Calculations!I138*I147)))</f>
        <v/>
      </c>
    </row>
    <row r="148" spans="1:21" ht="25" customHeight="1" x14ac:dyDescent="0.35">
      <c r="C148" s="36"/>
      <c r="D148" s="36"/>
      <c r="E148" s="36"/>
      <c r="F148" s="24"/>
      <c r="G148" s="114"/>
      <c r="H148" s="26"/>
      <c r="I148" s="114"/>
      <c r="J148" s="115"/>
      <c r="K148" s="114"/>
      <c r="L148" s="115"/>
      <c r="M148" s="114"/>
      <c r="N148" s="115"/>
      <c r="O148" s="410"/>
      <c r="P148" s="410"/>
      <c r="Q148" s="410"/>
      <c r="R148" s="115"/>
      <c r="S148" s="197"/>
      <c r="T148" s="116"/>
      <c r="U148" s="117" t="str">
        <f>IF(OR(G148="",I148="",K148="",M148="",O148="",S148=""),"",IF(Calculations!I139="Incomplete","Incomplete",IF(References!$M$2=0,"Building Type Required",Calculations!I139*I148)))</f>
        <v/>
      </c>
    </row>
    <row r="149" spans="1:21" ht="25" customHeight="1" x14ac:dyDescent="0.35">
      <c r="C149" s="25"/>
      <c r="D149" s="25"/>
      <c r="E149" s="25"/>
      <c r="F149" s="24"/>
      <c r="G149" s="114"/>
      <c r="H149" s="26"/>
      <c r="I149" s="114"/>
      <c r="J149" s="115"/>
      <c r="K149" s="114"/>
      <c r="L149" s="115"/>
      <c r="M149" s="114"/>
      <c r="N149" s="115"/>
      <c r="O149" s="410"/>
      <c r="P149" s="410"/>
      <c r="Q149" s="410"/>
      <c r="R149" s="115"/>
      <c r="S149" s="197"/>
      <c r="T149" s="116"/>
      <c r="U149" s="117" t="str">
        <f>IF(OR(G149="",I149="",K149="",M149="",O149="",S149=""),"",IF(Calculations!I140="Incomplete","Incomplete",IF(References!$M$2=0,"Building Type Required",Calculations!I140*I149)))</f>
        <v/>
      </c>
    </row>
    <row r="150" spans="1:21" ht="25" customHeight="1" x14ac:dyDescent="0.35">
      <c r="C150" s="25"/>
      <c r="D150" s="25"/>
      <c r="E150" s="25"/>
      <c r="F150" s="25"/>
      <c r="G150" s="114"/>
      <c r="H150" s="26"/>
      <c r="I150" s="114"/>
      <c r="J150" s="115"/>
      <c r="K150" s="114"/>
      <c r="L150" s="115"/>
      <c r="M150" s="114"/>
      <c r="N150" s="115"/>
      <c r="O150" s="410"/>
      <c r="P150" s="410"/>
      <c r="Q150" s="410"/>
      <c r="R150" s="115"/>
      <c r="S150" s="197"/>
      <c r="T150" s="116"/>
      <c r="U150" s="117" t="str">
        <f>IF(OR(G150="",I150="",K150="",M150="",O150="",S150=""),"",IF(Calculations!I141="Incomplete","Incomplete",IF(References!$M$2=0,"Building Type Required",Calculations!I141*I150)))</f>
        <v/>
      </c>
    </row>
    <row r="151" spans="1:21" ht="20.149999999999999" customHeight="1" x14ac:dyDescent="0.35">
      <c r="C151" s="25"/>
      <c r="D151" s="25"/>
      <c r="E151" s="25"/>
      <c r="F151" s="25"/>
      <c r="G151" s="26"/>
      <c r="H151" s="26"/>
      <c r="I151" s="27"/>
      <c r="J151" s="27"/>
      <c r="K151" s="27"/>
      <c r="L151" s="27"/>
      <c r="M151" s="27"/>
      <c r="N151" s="27"/>
      <c r="O151" s="27"/>
      <c r="P151" s="27"/>
      <c r="Q151" s="27"/>
      <c r="R151" s="27"/>
      <c r="S151" s="80"/>
      <c r="U151" s="62"/>
    </row>
    <row r="152" spans="1:21" ht="30" customHeight="1" x14ac:dyDescent="0.35">
      <c r="A152" s="19">
        <f>References!D101</f>
        <v>0</v>
      </c>
      <c r="C152" s="408" t="str">
        <f>CONCATENATE(References!A43," ", "&amp; ",References!A44," ",References!D43," $",References!B43, " Each")</f>
        <v>X934 &amp; X934-P LED Decorative Retrofit Kits - Low, Mid  $80 Each</v>
      </c>
      <c r="D152" s="408"/>
      <c r="E152" s="408"/>
      <c r="F152" s="408"/>
      <c r="G152" s="408"/>
      <c r="H152" s="408"/>
      <c r="I152" s="408"/>
      <c r="J152" s="408"/>
      <c r="K152" s="408"/>
      <c r="L152" s="408"/>
      <c r="M152" s="408"/>
      <c r="N152" s="408"/>
      <c r="O152" s="408"/>
      <c r="P152" s="408"/>
      <c r="Q152" s="408"/>
      <c r="R152" s="408"/>
      <c r="S152" s="408"/>
      <c r="T152" s="408"/>
      <c r="U152" s="408"/>
    </row>
    <row r="153" spans="1:21" ht="15" customHeight="1" x14ac:dyDescent="0.35">
      <c r="C153" s="71"/>
      <c r="D153" s="71"/>
      <c r="E153" s="71"/>
      <c r="F153" s="71"/>
      <c r="G153" s="71"/>
      <c r="H153" s="71"/>
      <c r="I153" s="71"/>
      <c r="J153" s="71"/>
      <c r="K153" s="71"/>
      <c r="L153" s="71"/>
      <c r="M153" s="71"/>
      <c r="N153" s="71"/>
      <c r="O153" s="71"/>
      <c r="P153" s="71"/>
      <c r="Q153" s="71"/>
      <c r="R153" s="71"/>
      <c r="S153" s="71"/>
      <c r="T153" s="71"/>
      <c r="U153" s="71"/>
    </row>
    <row r="154" spans="1:21" ht="27.65" customHeight="1" x14ac:dyDescent="0.45">
      <c r="B154" s="22"/>
      <c r="C154" s="25"/>
      <c r="D154" s="25"/>
      <c r="E154" s="25"/>
      <c r="F154" s="30"/>
      <c r="G154" s="112" t="s">
        <v>75</v>
      </c>
      <c r="H154" s="119"/>
      <c r="I154" s="112" t="s">
        <v>74</v>
      </c>
      <c r="J154" s="112"/>
      <c r="K154" s="112" t="s">
        <v>73</v>
      </c>
      <c r="L154" s="118"/>
      <c r="M154" s="119" t="s">
        <v>180</v>
      </c>
      <c r="N154" s="119"/>
      <c r="O154" s="119" t="s">
        <v>154</v>
      </c>
      <c r="P154" s="119"/>
      <c r="Q154" s="119" t="s">
        <v>9</v>
      </c>
      <c r="R154" s="119"/>
      <c r="S154" s="119" t="s">
        <v>10</v>
      </c>
      <c r="T154" s="120"/>
      <c r="U154" s="119" t="s">
        <v>25</v>
      </c>
    </row>
    <row r="155" spans="1:21" ht="19.399999999999999" customHeight="1" x14ac:dyDescent="0.45">
      <c r="B155" s="22"/>
      <c r="C155" s="25"/>
      <c r="D155" s="25"/>
      <c r="E155" s="25"/>
      <c r="F155" s="35"/>
      <c r="G155" s="114"/>
      <c r="H155" s="26"/>
      <c r="I155" s="114"/>
      <c r="J155" s="115"/>
      <c r="K155" s="114"/>
      <c r="L155" s="115"/>
      <c r="M155" s="114"/>
      <c r="N155" s="115"/>
      <c r="O155" s="114"/>
      <c r="P155" s="115"/>
      <c r="Q155" s="114"/>
      <c r="R155" s="115"/>
      <c r="S155" s="197"/>
      <c r="T155" s="116"/>
      <c r="U155" s="117" t="str">
        <f>IF(OR(G155="",I155="",K155="",M155="",O155="",Q155="",S155=""),"",IF(Calculations!I146="Incomplete","Incomplete",IF(References!$M$2=0,"Building Type Required",Calculations!I146*I155)))</f>
        <v/>
      </c>
    </row>
    <row r="156" spans="1:21" ht="25" customHeight="1" x14ac:dyDescent="0.35">
      <c r="C156" s="36"/>
      <c r="D156" s="36"/>
      <c r="E156" s="36"/>
      <c r="F156" s="24"/>
      <c r="G156" s="114"/>
      <c r="H156" s="26"/>
      <c r="I156" s="114"/>
      <c r="J156" s="115"/>
      <c r="K156" s="114"/>
      <c r="L156" s="115"/>
      <c r="M156" s="114"/>
      <c r="N156" s="115"/>
      <c r="O156" s="114"/>
      <c r="P156" s="115"/>
      <c r="Q156" s="114"/>
      <c r="R156" s="115"/>
      <c r="S156" s="197"/>
      <c r="T156" s="116"/>
      <c r="U156" s="117" t="str">
        <f>IF(OR(G156="",I156="",K156="",M156="",O156="",Q156="",S156=""),"",IF(Calculations!I147="Incomplete","Incomplete",IF(References!$M$2=0,"Building Type Required",Calculations!I147*I156)))</f>
        <v/>
      </c>
    </row>
    <row r="157" spans="1:21" ht="25" customHeight="1" x14ac:dyDescent="0.35">
      <c r="C157" s="25"/>
      <c r="D157" s="25"/>
      <c r="E157" s="25"/>
      <c r="F157" s="24"/>
      <c r="G157" s="114"/>
      <c r="H157" s="26"/>
      <c r="I157" s="114"/>
      <c r="J157" s="115"/>
      <c r="K157" s="114"/>
      <c r="L157" s="115"/>
      <c r="M157" s="114"/>
      <c r="N157" s="115"/>
      <c r="O157" s="114"/>
      <c r="P157" s="115"/>
      <c r="Q157" s="114"/>
      <c r="R157" s="115"/>
      <c r="S157" s="197"/>
      <c r="T157" s="116"/>
      <c r="U157" s="117" t="str">
        <f>IF(OR(G157="",I157="",K157="",M157="",O157="",Q157="",S157=""),"",IF(Calculations!I148="Incomplete","Incomplete",IF(References!$M$2=0,"Building Type Required",Calculations!I148*I157)))</f>
        <v/>
      </c>
    </row>
    <row r="158" spans="1:21" ht="25" customHeight="1" x14ac:dyDescent="0.35">
      <c r="C158" s="25"/>
      <c r="D158" s="25"/>
      <c r="E158" s="25"/>
      <c r="F158" s="25"/>
      <c r="G158" s="114"/>
      <c r="H158" s="26"/>
      <c r="I158" s="114"/>
      <c r="J158" s="115"/>
      <c r="K158" s="114"/>
      <c r="L158" s="115"/>
      <c r="M158" s="114"/>
      <c r="N158" s="115"/>
      <c r="O158" s="114"/>
      <c r="P158" s="115"/>
      <c r="Q158" s="114"/>
      <c r="R158" s="115"/>
      <c r="S158" s="197"/>
      <c r="T158" s="116"/>
      <c r="U158" s="117" t="str">
        <f>IF(OR(G158="",I158="",K158="",M158="",O158="",Q158="",S158=""),"",IF(Calculations!I149="Incomplete","Incomplete",IF(References!$M$2=0,"Building Type Required",Calculations!I149*I158)))</f>
        <v/>
      </c>
    </row>
    <row r="159" spans="1:21" ht="20.149999999999999" customHeight="1" x14ac:dyDescent="0.35">
      <c r="C159" s="25"/>
      <c r="D159" s="25"/>
      <c r="E159" s="25"/>
      <c r="F159" s="25"/>
      <c r="G159" s="26"/>
      <c r="H159" s="26"/>
      <c r="I159" s="27"/>
      <c r="J159" s="27"/>
      <c r="K159" s="27"/>
      <c r="L159" s="27"/>
      <c r="M159" s="27"/>
      <c r="N159" s="27"/>
      <c r="O159" s="27"/>
      <c r="P159" s="27"/>
      <c r="Q159" s="27"/>
      <c r="R159" s="27"/>
      <c r="S159" s="80"/>
      <c r="U159" s="62"/>
    </row>
    <row r="160" spans="1:21" ht="30" customHeight="1" x14ac:dyDescent="0.35">
      <c r="A160" s="19">
        <f>References!D103</f>
        <v>0</v>
      </c>
      <c r="C160" s="408" t="str">
        <f>CONCATENATE(References!A45," ", "&amp; ",References!A46," ",References!D45," $",References!B45, " Each")</f>
        <v>X935 &amp; X935-P LED Decorative Retrofit Kits - High, Very High  $170 Each</v>
      </c>
      <c r="D160" s="408"/>
      <c r="E160" s="408"/>
      <c r="F160" s="408"/>
      <c r="G160" s="408"/>
      <c r="H160" s="408"/>
      <c r="I160" s="408"/>
      <c r="J160" s="408"/>
      <c r="K160" s="408"/>
      <c r="L160" s="408"/>
      <c r="M160" s="408"/>
      <c r="N160" s="408"/>
      <c r="O160" s="408"/>
      <c r="P160" s="408"/>
      <c r="Q160" s="408"/>
      <c r="R160" s="408"/>
      <c r="S160" s="408"/>
      <c r="T160" s="408"/>
      <c r="U160" s="408"/>
    </row>
    <row r="161" spans="1:21" ht="15" customHeight="1" x14ac:dyDescent="0.35">
      <c r="C161" s="71"/>
      <c r="D161" s="71"/>
      <c r="E161" s="71"/>
      <c r="F161" s="71"/>
      <c r="G161" s="71"/>
      <c r="H161" s="71"/>
      <c r="I161" s="71"/>
      <c r="J161" s="71"/>
      <c r="K161" s="71"/>
      <c r="L161" s="71"/>
      <c r="M161" s="71"/>
      <c r="N161" s="71"/>
      <c r="O161" s="71"/>
      <c r="P161" s="71"/>
      <c r="Q161" s="71"/>
      <c r="R161" s="71"/>
      <c r="S161" s="71"/>
      <c r="T161" s="71"/>
      <c r="U161" s="71"/>
    </row>
    <row r="162" spans="1:21" ht="27.65" customHeight="1" x14ac:dyDescent="0.4">
      <c r="C162" s="25"/>
      <c r="D162" s="25"/>
      <c r="E162" s="25"/>
      <c r="F162" s="30"/>
      <c r="G162" s="112" t="s">
        <v>75</v>
      </c>
      <c r="H162" s="119"/>
      <c r="I162" s="112" t="s">
        <v>74</v>
      </c>
      <c r="J162" s="112"/>
      <c r="K162" s="112" t="s">
        <v>73</v>
      </c>
      <c r="L162" s="118"/>
      <c r="M162" s="119" t="s">
        <v>180</v>
      </c>
      <c r="N162" s="119"/>
      <c r="O162" s="119" t="s">
        <v>154</v>
      </c>
      <c r="P162" s="119"/>
      <c r="Q162" s="119" t="s">
        <v>9</v>
      </c>
      <c r="R162" s="119"/>
      <c r="S162" s="119" t="s">
        <v>10</v>
      </c>
      <c r="T162" s="120"/>
      <c r="U162" s="119" t="s">
        <v>25</v>
      </c>
    </row>
    <row r="163" spans="1:21" ht="19.399999999999999" customHeight="1" x14ac:dyDescent="0.4">
      <c r="C163" s="25"/>
      <c r="D163" s="25"/>
      <c r="E163" s="25"/>
      <c r="F163" s="35"/>
      <c r="G163" s="114"/>
      <c r="H163" s="26"/>
      <c r="I163" s="114"/>
      <c r="J163" s="115"/>
      <c r="K163" s="114"/>
      <c r="L163" s="115"/>
      <c r="M163" s="114"/>
      <c r="N163" s="115"/>
      <c r="O163" s="114"/>
      <c r="P163" s="115"/>
      <c r="Q163" s="114"/>
      <c r="R163" s="115"/>
      <c r="S163" s="197"/>
      <c r="T163" s="116"/>
      <c r="U163" s="117" t="str">
        <f>IF(OR(G163="",I163="",K163="",M163="",O163="",Q163="",S163=""),"",IF(Calculations!I154="Incomplete","Incomplete",IF(References!$M$2=0,"Building Type Required",Calculations!I154*I163)))</f>
        <v/>
      </c>
    </row>
    <row r="164" spans="1:21" ht="25" customHeight="1" x14ac:dyDescent="0.35">
      <c r="C164" s="36"/>
      <c r="D164" s="36"/>
      <c r="E164" s="36"/>
      <c r="F164" s="24"/>
      <c r="G164" s="114"/>
      <c r="H164" s="26"/>
      <c r="I164" s="114"/>
      <c r="J164" s="115"/>
      <c r="K164" s="114"/>
      <c r="L164" s="115"/>
      <c r="M164" s="114"/>
      <c r="N164" s="115"/>
      <c r="O164" s="114"/>
      <c r="P164" s="115"/>
      <c r="Q164" s="114"/>
      <c r="R164" s="115"/>
      <c r="S164" s="197"/>
      <c r="T164" s="116"/>
      <c r="U164" s="117" t="str">
        <f>IF(OR(G164="",I164="",K164="",M164="",O164="",Q164="",S164=""),"",IF(Calculations!I155="Incomplete","Incomplete",IF(References!$M$2=0,"Building Type Required",Calculations!I155*I164)))</f>
        <v/>
      </c>
    </row>
    <row r="165" spans="1:21" ht="25" customHeight="1" x14ac:dyDescent="0.35">
      <c r="C165" s="25"/>
      <c r="D165" s="25"/>
      <c r="E165" s="25"/>
      <c r="F165" s="24"/>
      <c r="G165" s="114"/>
      <c r="H165" s="26"/>
      <c r="I165" s="114"/>
      <c r="J165" s="115"/>
      <c r="K165" s="114"/>
      <c r="L165" s="115"/>
      <c r="M165" s="114"/>
      <c r="N165" s="115"/>
      <c r="O165" s="114"/>
      <c r="P165" s="115"/>
      <c r="Q165" s="114"/>
      <c r="R165" s="115"/>
      <c r="S165" s="197"/>
      <c r="T165" s="116"/>
      <c r="U165" s="117" t="str">
        <f>IF(OR(G165="",I165="",K165="",M165="",O165="",Q165="",S165=""),"",IF(Calculations!I156="Incomplete","Incomplete",IF(References!$M$2=0,"Building Type Required",Calculations!I156*I165)))</f>
        <v/>
      </c>
    </row>
    <row r="166" spans="1:21" ht="25" customHeight="1" x14ac:dyDescent="0.35">
      <c r="C166" s="25"/>
      <c r="D166" s="25"/>
      <c r="E166" s="25"/>
      <c r="F166" s="25"/>
      <c r="G166" s="114"/>
      <c r="H166" s="26"/>
      <c r="I166" s="114"/>
      <c r="J166" s="115"/>
      <c r="K166" s="114"/>
      <c r="L166" s="115"/>
      <c r="M166" s="114"/>
      <c r="N166" s="115"/>
      <c r="O166" s="114"/>
      <c r="P166" s="115"/>
      <c r="Q166" s="114"/>
      <c r="R166" s="115"/>
      <c r="S166" s="197"/>
      <c r="T166" s="116"/>
      <c r="U166" s="117" t="str">
        <f>IF(OR(G166="",I166="",K166="",M166="",O166="",Q166="",S166=""),"",IF(Calculations!I157="Incomplete","Incomplete",IF(References!$M$2=0,"Building Type Required",Calculations!I157*I166)))</f>
        <v/>
      </c>
    </row>
    <row r="167" spans="1:21" ht="20.149999999999999" customHeight="1" x14ac:dyDescent="0.35">
      <c r="C167" s="25"/>
      <c r="D167" s="25"/>
      <c r="E167" s="25"/>
      <c r="F167" s="25"/>
      <c r="G167" s="26"/>
      <c r="H167" s="26"/>
      <c r="I167" s="27"/>
      <c r="J167" s="27"/>
      <c r="K167" s="27"/>
      <c r="L167" s="27"/>
      <c r="M167" s="27"/>
      <c r="N167" s="27"/>
      <c r="O167" s="27"/>
      <c r="P167" s="27"/>
      <c r="Q167" s="27"/>
      <c r="R167" s="27"/>
      <c r="S167" s="80"/>
      <c r="U167" s="62"/>
    </row>
    <row r="168" spans="1:21" ht="30" customHeight="1" x14ac:dyDescent="0.35">
      <c r="A168" s="19" t="s">
        <v>478</v>
      </c>
      <c r="C168" s="408" t="str">
        <f>CONCATENATE(References!A47," ",References!D47," $",References!B47, " Each")</f>
        <v>X940 LED Vapor Tight Replacement Tubes $5 Each</v>
      </c>
      <c r="D168" s="408"/>
      <c r="E168" s="408"/>
      <c r="F168" s="408"/>
      <c r="G168" s="408"/>
      <c r="H168" s="408"/>
      <c r="I168" s="408"/>
      <c r="J168" s="408"/>
      <c r="K168" s="408"/>
      <c r="L168" s="408"/>
      <c r="M168" s="408"/>
      <c r="N168" s="408"/>
      <c r="O168" s="408"/>
      <c r="P168" s="408"/>
      <c r="Q168" s="408"/>
      <c r="R168" s="408"/>
      <c r="S168" s="408"/>
      <c r="T168" s="408"/>
      <c r="U168" s="408"/>
    </row>
    <row r="169" spans="1:21" ht="15" customHeight="1" x14ac:dyDescent="0.35">
      <c r="C169" s="71"/>
      <c r="D169" s="71"/>
      <c r="E169" s="71"/>
      <c r="F169" s="71"/>
      <c r="G169" s="71"/>
      <c r="H169" s="71"/>
      <c r="I169" s="71"/>
      <c r="J169" s="71"/>
      <c r="K169" s="71"/>
      <c r="L169" s="71"/>
      <c r="M169" s="71"/>
      <c r="N169" s="71"/>
      <c r="O169" s="71"/>
      <c r="P169" s="71"/>
      <c r="Q169" s="71"/>
      <c r="R169" s="71"/>
      <c r="S169" s="71"/>
      <c r="T169" s="71"/>
      <c r="U169" s="71"/>
    </row>
    <row r="170" spans="1:21" ht="27.65" customHeight="1" x14ac:dyDescent="0.4">
      <c r="C170" s="25"/>
      <c r="D170" s="25"/>
      <c r="E170" s="25"/>
      <c r="F170" s="30"/>
      <c r="G170" s="112" t="s">
        <v>75</v>
      </c>
      <c r="H170" s="119"/>
      <c r="I170" s="112" t="s">
        <v>74</v>
      </c>
      <c r="J170" s="112"/>
      <c r="K170" s="112" t="s">
        <v>73</v>
      </c>
      <c r="L170" s="118"/>
      <c r="M170" s="119" t="s">
        <v>180</v>
      </c>
      <c r="N170" s="119"/>
      <c r="O170" s="119" t="s">
        <v>154</v>
      </c>
      <c r="P170" s="119"/>
      <c r="Q170" s="119" t="s">
        <v>9</v>
      </c>
      <c r="R170" s="119"/>
      <c r="S170" s="119" t="s">
        <v>10</v>
      </c>
      <c r="T170" s="120"/>
      <c r="U170" s="119" t="s">
        <v>25</v>
      </c>
    </row>
    <row r="171" spans="1:21" ht="19.399999999999999" customHeight="1" x14ac:dyDescent="0.4">
      <c r="C171" s="25"/>
      <c r="D171" s="25"/>
      <c r="E171" s="25"/>
      <c r="F171" s="35"/>
      <c r="G171" s="114"/>
      <c r="H171" s="26"/>
      <c r="I171" s="114"/>
      <c r="J171" s="115"/>
      <c r="K171" s="114"/>
      <c r="L171" s="115"/>
      <c r="M171" s="114"/>
      <c r="N171" s="115"/>
      <c r="O171" s="114"/>
      <c r="P171" s="115"/>
      <c r="Q171" s="114"/>
      <c r="R171" s="115"/>
      <c r="S171" s="197"/>
      <c r="T171" s="116"/>
      <c r="U171" s="117" t="str">
        <f>IF(OR(G171="",I171="",K171="",M171="",O171="",Q171="",S171=""),"",IF(Calculations!I162="Incomplete","Incomplete",IF(References!$M$2=0,"Building Type Required",Calculations!I162*I171)))</f>
        <v/>
      </c>
    </row>
    <row r="172" spans="1:21" ht="25" customHeight="1" x14ac:dyDescent="0.35">
      <c r="C172" s="36"/>
      <c r="D172" s="36"/>
      <c r="E172" s="36"/>
      <c r="F172" s="24"/>
      <c r="G172" s="114"/>
      <c r="H172" s="26"/>
      <c r="I172" s="114"/>
      <c r="J172" s="115"/>
      <c r="K172" s="114"/>
      <c r="L172" s="115"/>
      <c r="M172" s="114"/>
      <c r="N172" s="115"/>
      <c r="O172" s="114"/>
      <c r="P172" s="115"/>
      <c r="Q172" s="114"/>
      <c r="R172" s="115"/>
      <c r="S172" s="197"/>
      <c r="T172" s="116"/>
      <c r="U172" s="117" t="str">
        <f>IF(OR(G172="",I172="",K172="",M172="",O172="",Q172="",S172=""),"",IF(Calculations!I163="Incomplete","Incomplete",IF(References!$M$2=0,"Building Type Required",Calculations!I163*I172)))</f>
        <v/>
      </c>
    </row>
    <row r="173" spans="1:21" ht="25" customHeight="1" x14ac:dyDescent="0.35">
      <c r="C173" s="25"/>
      <c r="D173" s="25"/>
      <c r="E173" s="25"/>
      <c r="F173"/>
      <c r="G173" s="114"/>
      <c r="H173" s="26"/>
      <c r="I173" s="114"/>
      <c r="J173" s="115"/>
      <c r="K173" s="114"/>
      <c r="L173" s="115"/>
      <c r="M173" s="114"/>
      <c r="N173" s="115"/>
      <c r="O173" s="114"/>
      <c r="P173" s="115"/>
      <c r="Q173" s="114"/>
      <c r="R173" s="115"/>
      <c r="S173" s="197"/>
      <c r="T173" s="116"/>
      <c r="U173" s="117" t="str">
        <f>IF(OR(G173="",I173="",K173="",M173="",O173="",Q173="",S173=""),"",IF(Calculations!I164="Incomplete","Incomplete",IF(References!$M$2=0,"Building Type Required",Calculations!I164*I173)))</f>
        <v/>
      </c>
    </row>
    <row r="174" spans="1:21" ht="25" customHeight="1" x14ac:dyDescent="0.35">
      <c r="C174" s="25"/>
      <c r="D174" s="25"/>
      <c r="E174" s="25"/>
      <c r="F174" s="25"/>
      <c r="G174" s="114"/>
      <c r="H174" s="26"/>
      <c r="I174" s="114"/>
      <c r="J174" s="115"/>
      <c r="K174" s="114"/>
      <c r="L174" s="115"/>
      <c r="M174" s="114"/>
      <c r="N174" s="115"/>
      <c r="O174" s="114"/>
      <c r="P174" s="115"/>
      <c r="Q174" s="114"/>
      <c r="R174" s="115"/>
      <c r="S174" s="197"/>
      <c r="T174" s="116"/>
      <c r="U174" s="117" t="str">
        <f>IF(OR(G174="",I174="",K174="",M174="",O174="",Q174="",S174=""),"",IF(Calculations!I165="Incomplete","Incomplete",IF(References!$M$2=0,"Building Type Required",Calculations!I165*I174)))</f>
        <v/>
      </c>
    </row>
    <row r="175" spans="1:21" ht="22.5" customHeight="1" x14ac:dyDescent="0.35">
      <c r="C175" s="25"/>
      <c r="D175" s="25"/>
      <c r="F175" s="292"/>
      <c r="G175" s="292"/>
      <c r="H175" s="292"/>
      <c r="I175" s="292"/>
      <c r="J175" s="40"/>
      <c r="K175" s="121"/>
      <c r="L175" s="115"/>
      <c r="M175" s="115"/>
      <c r="N175" s="115"/>
      <c r="O175" s="291"/>
      <c r="P175" s="291"/>
      <c r="Q175" s="291"/>
      <c r="R175" s="115"/>
      <c r="S175" s="276"/>
      <c r="T175" s="116"/>
      <c r="U175" s="208"/>
    </row>
    <row r="176" spans="1:21" ht="30" customHeight="1" x14ac:dyDescent="0.35">
      <c r="A176" s="19" t="s">
        <v>479</v>
      </c>
      <c r="C176" s="408" t="str">
        <f>CONCATENATE(References!A48," ",References!D48," $",References!B48, " Each")</f>
        <v>X945 LED Downlight Fixtures $35 Each</v>
      </c>
      <c r="D176" s="408"/>
      <c r="E176" s="408"/>
      <c r="F176" s="408"/>
      <c r="G176" s="408"/>
      <c r="H176" s="408"/>
      <c r="I176" s="408"/>
      <c r="J176" s="408"/>
      <c r="K176" s="408"/>
      <c r="L176" s="408"/>
      <c r="M176" s="408"/>
      <c r="N176" s="408"/>
      <c r="O176" s="408"/>
      <c r="P176" s="408"/>
      <c r="Q176" s="408"/>
      <c r="R176" s="408"/>
      <c r="S176" s="408"/>
      <c r="T176" s="408"/>
      <c r="U176" s="408"/>
    </row>
    <row r="177" spans="1:21" ht="15" customHeight="1" x14ac:dyDescent="0.35">
      <c r="C177" s="71"/>
      <c r="D177" s="71"/>
      <c r="E177" s="71"/>
      <c r="F177" s="71"/>
      <c r="G177" s="71"/>
      <c r="H177" s="71"/>
      <c r="I177" s="71"/>
      <c r="J177" s="71"/>
      <c r="K177" s="71"/>
      <c r="L177" s="71"/>
      <c r="M177" s="71"/>
      <c r="N177" s="71"/>
      <c r="O177" s="71"/>
      <c r="P177" s="71"/>
      <c r="Q177" s="71"/>
      <c r="R177" s="71"/>
      <c r="S177" s="71"/>
      <c r="T177" s="71"/>
      <c r="U177" s="71"/>
    </row>
    <row r="178" spans="1:21" ht="27.65" customHeight="1" x14ac:dyDescent="0.4">
      <c r="C178" s="25"/>
      <c r="D178" s="25"/>
      <c r="E178" s="25"/>
      <c r="F178" s="30"/>
      <c r="G178" s="112" t="s">
        <v>75</v>
      </c>
      <c r="H178" s="119"/>
      <c r="I178" s="112" t="s">
        <v>74</v>
      </c>
      <c r="J178" s="112"/>
      <c r="K178" s="112" t="s">
        <v>73</v>
      </c>
      <c r="L178" s="118"/>
      <c r="M178" s="119" t="s">
        <v>485</v>
      </c>
      <c r="N178" s="119"/>
      <c r="O178" s="409" t="s">
        <v>9</v>
      </c>
      <c r="P178" s="409"/>
      <c r="Q178" s="409"/>
      <c r="R178" s="119"/>
      <c r="S178" s="119" t="s">
        <v>10</v>
      </c>
      <c r="T178" s="120"/>
      <c r="U178" s="119" t="s">
        <v>25</v>
      </c>
    </row>
    <row r="179" spans="1:21" ht="19.399999999999999" customHeight="1" x14ac:dyDescent="0.4">
      <c r="C179" s="25"/>
      <c r="D179" s="25"/>
      <c r="E179" s="25"/>
      <c r="F179" s="35"/>
      <c r="G179" s="114"/>
      <c r="H179" s="26"/>
      <c r="I179" s="114"/>
      <c r="J179" s="115"/>
      <c r="K179" s="114"/>
      <c r="L179" s="115"/>
      <c r="M179" s="114"/>
      <c r="N179" s="115"/>
      <c r="O179" s="389"/>
      <c r="P179" s="389"/>
      <c r="Q179" s="389"/>
      <c r="R179" s="115"/>
      <c r="S179" s="197"/>
      <c r="T179" s="116"/>
      <c r="U179" s="117" t="str">
        <f>IF(OR(G179="",I179="",K179="",M179="",O179="",S179=""),"",IF(Calculations!I170="Incomplete","Incomplete",IF(References!$M$2=0,"Building Type Required",Calculations!I170*I179)))</f>
        <v/>
      </c>
    </row>
    <row r="180" spans="1:21" ht="25" customHeight="1" x14ac:dyDescent="0.35">
      <c r="C180" s="36"/>
      <c r="D180" s="36"/>
      <c r="E180" s="36"/>
      <c r="F180" s="24"/>
      <c r="G180" s="114"/>
      <c r="H180" s="26"/>
      <c r="I180" s="114"/>
      <c r="J180" s="115"/>
      <c r="K180" s="114"/>
      <c r="L180" s="115"/>
      <c r="M180" s="114"/>
      <c r="N180" s="115"/>
      <c r="O180" s="389"/>
      <c r="P180" s="389"/>
      <c r="Q180" s="389"/>
      <c r="R180" s="115"/>
      <c r="S180" s="197"/>
      <c r="T180" s="116"/>
      <c r="U180" s="117" t="str">
        <f>IF(OR(G180="",I180="",K180="",M180="",O180="",S180=""),"",IF(Calculations!I171="Incomplete","Incomplete",IF(References!$M$2=0,"Building Type Required",Calculations!I171*I180)))</f>
        <v/>
      </c>
    </row>
    <row r="181" spans="1:21" ht="25" customHeight="1" x14ac:dyDescent="0.35">
      <c r="C181" s="25"/>
      <c r="D181" s="25"/>
      <c r="E181" s="25"/>
      <c r="F181" s="24"/>
      <c r="G181" s="114"/>
      <c r="H181" s="26"/>
      <c r="I181" s="114"/>
      <c r="J181" s="115"/>
      <c r="K181" s="114"/>
      <c r="L181" s="115"/>
      <c r="M181" s="114"/>
      <c r="N181" s="115"/>
      <c r="O181" s="389"/>
      <c r="P181" s="389"/>
      <c r="Q181" s="389"/>
      <c r="R181" s="115"/>
      <c r="S181" s="197"/>
      <c r="T181" s="116"/>
      <c r="U181" s="117" t="str">
        <f>IF(OR(G181="",I181="",K181="",M181="",O181="",S181=""),"",IF(Calculations!I172="Incomplete","Incomplete",IF(References!$M$2=0,"Building Type Required",Calculations!I172*I181)))</f>
        <v/>
      </c>
    </row>
    <row r="182" spans="1:21" ht="25" customHeight="1" x14ac:dyDescent="0.35">
      <c r="C182" s="25"/>
      <c r="D182" s="25"/>
      <c r="E182" s="25"/>
      <c r="F182" s="25"/>
      <c r="G182" s="114"/>
      <c r="H182" s="26"/>
      <c r="I182" s="114"/>
      <c r="J182" s="115"/>
      <c r="K182" s="114"/>
      <c r="L182" s="115"/>
      <c r="M182" s="114"/>
      <c r="N182" s="115"/>
      <c r="O182" s="389"/>
      <c r="P182" s="389"/>
      <c r="Q182" s="389"/>
      <c r="R182" s="115"/>
      <c r="S182" s="197"/>
      <c r="T182" s="116"/>
      <c r="U182" s="117" t="str">
        <f>IF(OR(G182="",I182="",K182="",M182="",O182="",S182=""),"",IF(Calculations!I173="Incomplete","Incomplete",IF(References!$M$2=0,"Building Type Required",Calculations!I173*I182)))</f>
        <v/>
      </c>
    </row>
    <row r="183" spans="1:21" ht="25" customHeight="1" x14ac:dyDescent="0.35">
      <c r="C183" s="25"/>
      <c r="D183" s="25"/>
      <c r="F183" s="292"/>
      <c r="G183" s="292"/>
      <c r="H183" s="292"/>
      <c r="I183" s="292"/>
      <c r="J183" s="40"/>
      <c r="K183" s="121"/>
      <c r="L183" s="115"/>
      <c r="M183" s="115"/>
      <c r="N183" s="115"/>
      <c r="O183" s="291"/>
      <c r="P183" s="291"/>
      <c r="Q183" s="291"/>
      <c r="R183" s="115"/>
      <c r="S183" s="276"/>
      <c r="T183" s="116"/>
      <c r="U183" s="208"/>
    </row>
    <row r="184" spans="1:21" ht="25" customHeight="1" x14ac:dyDescent="0.35">
      <c r="A184" s="19" t="s">
        <v>599</v>
      </c>
      <c r="C184" s="408" t="str">
        <f>CONCATENATE(References!A49," ",References!D49," $",References!B49, " Each")</f>
        <v>X950 LED Bollard Fixtures $35 Each</v>
      </c>
      <c r="D184" s="408"/>
      <c r="E184" s="408"/>
      <c r="F184" s="408"/>
      <c r="G184" s="408"/>
      <c r="H184" s="408"/>
      <c r="I184" s="408"/>
      <c r="J184" s="408"/>
      <c r="K184" s="408"/>
      <c r="L184" s="408"/>
      <c r="M184" s="408"/>
      <c r="N184" s="408"/>
      <c r="O184" s="408"/>
      <c r="P184" s="408"/>
      <c r="Q184" s="408"/>
      <c r="R184" s="408"/>
      <c r="S184" s="408"/>
      <c r="T184" s="408"/>
      <c r="U184" s="408"/>
    </row>
    <row r="185" spans="1:21" ht="25" customHeight="1" x14ac:dyDescent="0.35">
      <c r="C185" s="71"/>
      <c r="D185" s="71"/>
      <c r="E185" s="71"/>
      <c r="F185" s="71"/>
      <c r="G185" s="71"/>
      <c r="H185" s="71"/>
      <c r="I185" s="71"/>
      <c r="J185" s="71"/>
      <c r="K185" s="71"/>
      <c r="L185" s="71"/>
      <c r="M185" s="71"/>
      <c r="N185" s="71"/>
      <c r="O185" s="71"/>
      <c r="P185" s="71"/>
      <c r="Q185" s="71"/>
      <c r="R185" s="71"/>
      <c r="S185" s="71"/>
      <c r="T185" s="71"/>
      <c r="U185" s="71"/>
    </row>
    <row r="186" spans="1:21" ht="25" customHeight="1" x14ac:dyDescent="0.4">
      <c r="C186" s="25"/>
      <c r="D186" s="25"/>
      <c r="E186" s="25"/>
      <c r="F186" s="30"/>
      <c r="G186" s="112" t="s">
        <v>75</v>
      </c>
      <c r="H186" s="119"/>
      <c r="I186" s="112" t="s">
        <v>74</v>
      </c>
      <c r="J186" s="112"/>
      <c r="K186" s="112" t="s">
        <v>73</v>
      </c>
      <c r="L186" s="118"/>
      <c r="M186" s="119" t="s">
        <v>180</v>
      </c>
      <c r="N186" s="119"/>
      <c r="O186" s="409" t="s">
        <v>9</v>
      </c>
      <c r="P186" s="409"/>
      <c r="Q186" s="409"/>
      <c r="R186" s="119"/>
      <c r="S186" s="119" t="s">
        <v>10</v>
      </c>
      <c r="T186" s="120"/>
      <c r="U186" s="119" t="s">
        <v>25</v>
      </c>
    </row>
    <row r="187" spans="1:21" ht="25" customHeight="1" x14ac:dyDescent="0.4">
      <c r="C187" s="25"/>
      <c r="D187" s="25"/>
      <c r="E187" s="25"/>
      <c r="F187" s="35"/>
      <c r="G187" s="114"/>
      <c r="H187" s="26"/>
      <c r="I187" s="114"/>
      <c r="J187" s="115"/>
      <c r="K187" s="114"/>
      <c r="L187" s="115"/>
      <c r="M187" s="114"/>
      <c r="N187" s="115"/>
      <c r="O187" s="389"/>
      <c r="P187" s="389"/>
      <c r="Q187" s="389"/>
      <c r="R187" s="115"/>
      <c r="S187" s="197"/>
      <c r="T187" s="116"/>
      <c r="U187" s="117" t="str">
        <f>IF(OR(G187="",I187="",K187="",M187="",O187="",S187=""),"",IF(Calculations!I178="Incomplete","Incomplete",IF(References!$M$2=0,"Building Type Required",Calculations!I178*I187)))</f>
        <v/>
      </c>
    </row>
    <row r="188" spans="1:21" ht="25" customHeight="1" x14ac:dyDescent="0.35">
      <c r="C188" s="36"/>
      <c r="D188" s="36"/>
      <c r="E188" s="36"/>
      <c r="F188" s="24"/>
      <c r="G188" s="114"/>
      <c r="H188" s="26"/>
      <c r="I188" s="114"/>
      <c r="J188" s="115"/>
      <c r="K188" s="114"/>
      <c r="L188" s="115"/>
      <c r="M188" s="114"/>
      <c r="N188" s="115"/>
      <c r="O188" s="389"/>
      <c r="P188" s="389"/>
      <c r="Q188" s="389"/>
      <c r="R188" s="115"/>
      <c r="S188" s="197"/>
      <c r="T188" s="116"/>
      <c r="U188" s="117" t="str">
        <f>IF(OR(G188="",I188="",K188="",M188="",O188="",S188=""),"",IF(Calculations!I179="Incomplete","Incomplete",IF(References!$M$2=0,"Building Type Required",Calculations!I179*I188)))</f>
        <v/>
      </c>
    </row>
    <row r="189" spans="1:21" ht="25" customHeight="1" x14ac:dyDescent="0.35">
      <c r="C189" s="25"/>
      <c r="D189" s="25"/>
      <c r="E189" s="25"/>
      <c r="F189" s="24"/>
      <c r="G189" s="114"/>
      <c r="H189" s="26"/>
      <c r="I189" s="114"/>
      <c r="J189" s="115"/>
      <c r="K189" s="114"/>
      <c r="L189" s="115"/>
      <c r="M189" s="114"/>
      <c r="N189" s="115"/>
      <c r="O189" s="389"/>
      <c r="P189" s="389"/>
      <c r="Q189" s="389"/>
      <c r="R189" s="115"/>
      <c r="S189" s="197"/>
      <c r="T189" s="116"/>
      <c r="U189" s="117" t="str">
        <f>IF(OR(G189="",I189="",K189="",M189="",O189="",S189=""),"",IF(Calculations!I180="Incomplete","Incomplete",IF(References!$M$2=0,"Building Type Required",Calculations!I180*I189)))</f>
        <v/>
      </c>
    </row>
    <row r="190" spans="1:21" ht="25" customHeight="1" x14ac:dyDescent="0.35">
      <c r="C190" s="25"/>
      <c r="D190" s="25"/>
      <c r="E190" s="25"/>
      <c r="F190" s="25"/>
      <c r="G190" s="114"/>
      <c r="H190" s="26"/>
      <c r="I190" s="114"/>
      <c r="J190" s="115"/>
      <c r="K190" s="114"/>
      <c r="L190" s="115"/>
      <c r="M190" s="114"/>
      <c r="N190" s="115"/>
      <c r="O190" s="389"/>
      <c r="P190" s="389"/>
      <c r="Q190" s="389"/>
      <c r="R190" s="115"/>
      <c r="S190" s="197"/>
      <c r="T190" s="116"/>
      <c r="U190" s="117" t="str">
        <f>IF(OR(G190="",I190="",K190="",M190="",O190="",S190=""),"",IF(Calculations!I181="Incomplete","Incomplete",IF(References!$M$2=0,"Building Type Required",Calculations!I181*I190)))</f>
        <v/>
      </c>
    </row>
    <row r="191" spans="1:21" ht="25" customHeight="1" x14ac:dyDescent="0.35">
      <c r="C191" s="25"/>
      <c r="D191" s="25"/>
      <c r="F191" s="292"/>
      <c r="G191" s="292"/>
      <c r="H191" s="292"/>
      <c r="I191" s="292"/>
      <c r="J191" s="40"/>
      <c r="K191" s="121"/>
      <c r="L191" s="115"/>
      <c r="M191" s="115"/>
      <c r="N191" s="115"/>
      <c r="O191" s="291"/>
      <c r="P191" s="291"/>
      <c r="Q191" s="291"/>
      <c r="R191" s="115"/>
      <c r="S191" s="276"/>
      <c r="T191" s="116"/>
      <c r="U191" s="208"/>
    </row>
    <row r="192" spans="1:21" ht="25" customHeight="1" x14ac:dyDescent="0.35">
      <c r="A192" s="19" t="s">
        <v>600</v>
      </c>
      <c r="C192" s="408" t="str">
        <f>CONCATENATE(References!A50," ",References!D50," $",References!B50, " Each")</f>
        <v>X955 LED Stairwell and Passageway Fixtures $40 Each</v>
      </c>
      <c r="D192" s="408"/>
      <c r="E192" s="408"/>
      <c r="F192" s="408"/>
      <c r="G192" s="408"/>
      <c r="H192" s="408"/>
      <c r="I192" s="408"/>
      <c r="J192" s="408"/>
      <c r="K192" s="408"/>
      <c r="L192" s="408"/>
      <c r="M192" s="408"/>
      <c r="N192" s="408"/>
      <c r="O192" s="408"/>
      <c r="P192" s="408"/>
      <c r="Q192" s="408"/>
      <c r="R192" s="408"/>
      <c r="S192" s="408"/>
      <c r="T192" s="408"/>
      <c r="U192" s="408"/>
    </row>
    <row r="193" spans="2:21" ht="25" customHeight="1" x14ac:dyDescent="0.35">
      <c r="C193" s="71"/>
      <c r="D193" s="71"/>
      <c r="E193" s="71"/>
      <c r="F193" s="71"/>
      <c r="G193" s="71"/>
      <c r="H193" s="71"/>
      <c r="I193" s="71"/>
      <c r="J193" s="71"/>
      <c r="K193" s="71"/>
      <c r="L193" s="71"/>
      <c r="M193" s="71"/>
      <c r="N193" s="71"/>
      <c r="O193" s="71"/>
      <c r="P193" s="71"/>
      <c r="Q193" s="71"/>
      <c r="R193" s="71"/>
      <c r="S193" s="71"/>
      <c r="T193" s="71"/>
      <c r="U193" s="71"/>
    </row>
    <row r="194" spans="2:21" ht="25" customHeight="1" x14ac:dyDescent="0.4">
      <c r="C194" s="25"/>
      <c r="D194" s="25"/>
      <c r="E194" s="25"/>
      <c r="F194" s="30"/>
      <c r="G194" s="112" t="s">
        <v>75</v>
      </c>
      <c r="H194" s="119"/>
      <c r="I194" s="112" t="s">
        <v>74</v>
      </c>
      <c r="J194" s="112"/>
      <c r="K194" s="112" t="s">
        <v>73</v>
      </c>
      <c r="L194" s="118"/>
      <c r="M194" s="119" t="s">
        <v>180</v>
      </c>
      <c r="N194" s="119"/>
      <c r="O194" s="409" t="s">
        <v>9</v>
      </c>
      <c r="P194" s="409"/>
      <c r="Q194" s="409"/>
      <c r="R194" s="119"/>
      <c r="S194" s="119" t="s">
        <v>10</v>
      </c>
      <c r="T194" s="120"/>
      <c r="U194" s="119" t="s">
        <v>25</v>
      </c>
    </row>
    <row r="195" spans="2:21" ht="25" customHeight="1" x14ac:dyDescent="0.4">
      <c r="C195" s="25"/>
      <c r="D195" s="25"/>
      <c r="E195" s="25"/>
      <c r="F195" s="35"/>
      <c r="G195" s="114"/>
      <c r="H195" s="26"/>
      <c r="I195" s="114"/>
      <c r="J195" s="115"/>
      <c r="K195" s="114"/>
      <c r="L195" s="115"/>
      <c r="M195" s="114"/>
      <c r="N195" s="115"/>
      <c r="O195" s="389"/>
      <c r="P195" s="389"/>
      <c r="Q195" s="389"/>
      <c r="R195" s="115"/>
      <c r="S195" s="197"/>
      <c r="T195" s="116"/>
      <c r="U195" s="117" t="str">
        <f>IF(OR(G195="",I195="",K195="",M195="",O195="",S195=""),"",IF(Calculations!I186="Incomplete","Incomplete",IF(References!$M$2=0,"Building Type Required",Calculations!I186*I195)))</f>
        <v/>
      </c>
    </row>
    <row r="196" spans="2:21" ht="25" customHeight="1" x14ac:dyDescent="0.35">
      <c r="C196" s="36"/>
      <c r="D196" s="36"/>
      <c r="E196" s="36"/>
      <c r="F196" s="24"/>
      <c r="G196" s="114"/>
      <c r="H196" s="26"/>
      <c r="I196" s="114"/>
      <c r="J196" s="115"/>
      <c r="K196" s="114"/>
      <c r="L196" s="115"/>
      <c r="M196" s="114"/>
      <c r="N196" s="115"/>
      <c r="O196" s="389"/>
      <c r="P196" s="389"/>
      <c r="Q196" s="389"/>
      <c r="R196" s="115"/>
      <c r="S196" s="197"/>
      <c r="T196" s="116"/>
      <c r="U196" s="117" t="str">
        <f>IF(OR(G196="",I196="",K196="",M196="",O196="",S196=""),"",IF(Calculations!I187="Incomplete","Incomplete",IF(References!$M$2=0,"Building Type Required",Calculations!I187*I196)))</f>
        <v/>
      </c>
    </row>
    <row r="197" spans="2:21" ht="25" customHeight="1" x14ac:dyDescent="0.35">
      <c r="C197" s="25"/>
      <c r="D197" s="25"/>
      <c r="E197" s="25"/>
      <c r="F197" s="24"/>
      <c r="G197" s="114"/>
      <c r="H197" s="26"/>
      <c r="I197" s="114"/>
      <c r="J197" s="115"/>
      <c r="K197" s="114"/>
      <c r="L197" s="115"/>
      <c r="M197" s="114"/>
      <c r="N197" s="115"/>
      <c r="O197" s="389"/>
      <c r="P197" s="389"/>
      <c r="Q197" s="389"/>
      <c r="R197" s="115"/>
      <c r="S197" s="197"/>
      <c r="T197" s="116"/>
      <c r="U197" s="117" t="str">
        <f>IF(OR(G197="",I197="",K197="",M197="",O197="",S197=""),"",IF(Calculations!I188="Incomplete","Incomplete",IF(References!$M$2=0,"Building Type Required",Calculations!I188*I197)))</f>
        <v/>
      </c>
    </row>
    <row r="198" spans="2:21" ht="25" customHeight="1" x14ac:dyDescent="0.35">
      <c r="C198" s="25"/>
      <c r="D198" s="25"/>
      <c r="E198" s="25"/>
      <c r="F198" s="25"/>
      <c r="G198" s="114"/>
      <c r="H198" s="26"/>
      <c r="I198" s="114"/>
      <c r="J198" s="115"/>
      <c r="K198" s="114"/>
      <c r="L198" s="115"/>
      <c r="M198" s="114"/>
      <c r="N198" s="115"/>
      <c r="O198" s="389"/>
      <c r="P198" s="389"/>
      <c r="Q198" s="389"/>
      <c r="R198" s="115"/>
      <c r="S198" s="197"/>
      <c r="T198" s="116"/>
      <c r="U198" s="117" t="str">
        <f>IF(OR(G198="",I198="",K198="",M198="",O198="",S198=""),"",IF(Calculations!I189="Incomplete","Incomplete",IF(References!$M$2=0,"Building Type Required",Calculations!I189*I198)))</f>
        <v/>
      </c>
    </row>
    <row r="199" spans="2:21" ht="25" customHeight="1" x14ac:dyDescent="0.35">
      <c r="C199" s="25"/>
      <c r="D199" s="25"/>
      <c r="F199" s="292"/>
      <c r="G199" s="292"/>
      <c r="H199" s="292"/>
      <c r="I199" s="292"/>
      <c r="J199" s="40"/>
      <c r="K199" s="121"/>
      <c r="L199" s="115"/>
      <c r="M199" s="115"/>
      <c r="N199" s="115"/>
      <c r="O199" s="291"/>
      <c r="P199" s="291"/>
      <c r="Q199" s="291"/>
      <c r="R199" s="115"/>
      <c r="S199" s="276"/>
      <c r="T199" s="116"/>
      <c r="U199" s="208"/>
    </row>
    <row r="200" spans="2:21" ht="28" customHeight="1" x14ac:dyDescent="0.35">
      <c r="C200" s="25"/>
      <c r="D200" s="25"/>
      <c r="F200" s="292"/>
      <c r="G200" s="292"/>
      <c r="H200" s="292"/>
      <c r="I200" s="292"/>
      <c r="J200" s="40"/>
      <c r="K200" s="121"/>
      <c r="L200" s="115"/>
      <c r="M200" s="115"/>
      <c r="N200" s="115"/>
      <c r="O200" s="291"/>
      <c r="P200" s="291"/>
      <c r="Q200" s="291"/>
      <c r="R200" s="115"/>
      <c r="S200" s="276"/>
      <c r="T200" s="116"/>
      <c r="U200" s="208"/>
    </row>
    <row r="201" spans="2:21" ht="28" customHeight="1" x14ac:dyDescent="0.35">
      <c r="C201" s="392" t="s">
        <v>629</v>
      </c>
      <c r="D201" s="392"/>
      <c r="E201" s="392"/>
      <c r="F201" s="392"/>
      <c r="G201" s="392"/>
      <c r="H201" s="392"/>
      <c r="I201" s="392"/>
      <c r="J201" s="392"/>
      <c r="K201" s="392"/>
      <c r="L201" s="392"/>
      <c r="M201" s="392"/>
      <c r="N201" s="392"/>
      <c r="O201" s="392"/>
      <c r="P201" s="392"/>
      <c r="Q201" s="392"/>
      <c r="R201" s="392"/>
      <c r="S201" s="392"/>
      <c r="T201" s="392"/>
      <c r="U201" s="392"/>
    </row>
    <row r="202" spans="2:21" ht="28" customHeight="1" thickBot="1" x14ac:dyDescent="0.4">
      <c r="C202" s="25"/>
      <c r="D202" s="24"/>
      <c r="E202" s="24"/>
      <c r="F202" s="26"/>
      <c r="G202" s="26"/>
      <c r="H202" s="27"/>
      <c r="I202" s="27"/>
      <c r="J202" s="310"/>
      <c r="K202" s="27"/>
      <c r="L202" s="27"/>
      <c r="M202" s="27"/>
      <c r="N202" s="296"/>
      <c r="O202" s="296"/>
      <c r="P202" s="296"/>
      <c r="Q202" s="27"/>
      <c r="R202" s="80"/>
      <c r="T202" s="311"/>
      <c r="U202" s="25"/>
    </row>
    <row r="203" spans="2:21" ht="28" customHeight="1" thickBot="1" x14ac:dyDescent="0.5">
      <c r="C203" s="25"/>
      <c r="D203" s="24"/>
      <c r="E203" s="24"/>
      <c r="F203"/>
      <c r="G203" s="393" t="s">
        <v>630</v>
      </c>
      <c r="H203" s="394"/>
      <c r="I203" s="395"/>
      <c r="J203" s="393" t="s">
        <v>631</v>
      </c>
      <c r="K203" s="394"/>
      <c r="L203" s="394"/>
      <c r="M203" s="395"/>
      <c r="N203" s="402" t="s">
        <v>632</v>
      </c>
      <c r="O203" s="403"/>
      <c r="P203" s="403"/>
      <c r="Q203" s="403"/>
      <c r="R203" s="404"/>
      <c r="T203" s="311"/>
      <c r="U203" s="25"/>
    </row>
    <row r="204" spans="2:21" ht="28" customHeight="1" thickBot="1" x14ac:dyDescent="0.5">
      <c r="C204" s="25"/>
      <c r="D204" s="24"/>
      <c r="E204" s="24"/>
      <c r="F204"/>
      <c r="G204" s="396">
        <f>Calculations!L191</f>
        <v>0</v>
      </c>
      <c r="H204" s="397"/>
      <c r="I204" s="398"/>
      <c r="J204" s="399">
        <f>Calculations!N191</f>
        <v>0</v>
      </c>
      <c r="K204" s="400"/>
      <c r="L204" s="400"/>
      <c r="M204" s="401"/>
      <c r="N204" s="405">
        <f>Calculations!O191</f>
        <v>0</v>
      </c>
      <c r="O204" s="406"/>
      <c r="P204" s="406"/>
      <c r="Q204" s="406"/>
      <c r="R204" s="407"/>
      <c r="T204" s="311"/>
      <c r="U204" s="25"/>
    </row>
    <row r="205" spans="2:21" ht="28" customHeight="1" x14ac:dyDescent="0.35">
      <c r="C205" s="25"/>
      <c r="D205" s="24"/>
      <c r="E205" s="24"/>
      <c r="F205"/>
      <c r="G205" s="390"/>
      <c r="H205" s="390"/>
      <c r="I205" s="390"/>
      <c r="J205" s="390"/>
      <c r="K205" s="390"/>
      <c r="L205" s="390"/>
      <c r="M205" s="390"/>
      <c r="N205" s="391"/>
      <c r="O205" s="391"/>
      <c r="P205" s="391"/>
      <c r="Q205" s="312"/>
      <c r="R205" s="80"/>
      <c r="T205" s="311"/>
      <c r="U205" s="25"/>
    </row>
    <row r="206" spans="2:21" ht="28" customHeight="1" x14ac:dyDescent="0.35">
      <c r="C206" s="25"/>
      <c r="D206" s="25"/>
      <c r="F206" s="292"/>
      <c r="G206" s="292"/>
      <c r="H206" s="292"/>
      <c r="I206" s="292"/>
      <c r="J206" s="40"/>
      <c r="K206" s="121"/>
      <c r="L206" s="115"/>
      <c r="M206" s="115"/>
      <c r="N206" s="115"/>
      <c r="O206" s="291"/>
      <c r="P206" s="291"/>
      <c r="Q206" s="291"/>
      <c r="R206" s="115"/>
      <c r="S206" s="276"/>
      <c r="T206" s="116"/>
      <c r="U206" s="208"/>
    </row>
    <row r="207" spans="2:21" ht="28" customHeight="1" x14ac:dyDescent="0.35">
      <c r="C207" s="74"/>
      <c r="D207" s="74"/>
      <c r="E207" s="75"/>
      <c r="F207" s="75"/>
      <c r="G207" s="76"/>
      <c r="H207" s="76"/>
      <c r="I207" s="77"/>
      <c r="J207" s="77"/>
      <c r="K207" s="72"/>
      <c r="L207" s="77"/>
      <c r="M207" s="77"/>
      <c r="N207" s="77"/>
      <c r="O207" s="277"/>
      <c r="P207" s="277"/>
      <c r="Q207" s="277"/>
      <c r="R207" s="77"/>
      <c r="S207" s="278"/>
      <c r="T207" s="61"/>
      <c r="U207" s="28"/>
    </row>
    <row r="208" spans="2:21" s="37" customFormat="1" ht="28" customHeight="1" x14ac:dyDescent="0.35">
      <c r="B208" s="20"/>
      <c r="C208" s="411" t="s">
        <v>403</v>
      </c>
      <c r="D208" s="411"/>
      <c r="E208" s="411"/>
      <c r="F208" s="411"/>
      <c r="G208" s="411"/>
      <c r="H208" s="411"/>
      <c r="I208" s="411"/>
      <c r="J208" s="411"/>
      <c r="K208" s="411"/>
      <c r="L208" s="411"/>
      <c r="M208" s="411"/>
      <c r="N208" s="411"/>
      <c r="O208" s="411"/>
      <c r="P208" s="411"/>
      <c r="Q208" s="411"/>
      <c r="R208" s="411"/>
      <c r="S208" s="411"/>
      <c r="T208" s="411"/>
      <c r="U208" s="411"/>
    </row>
    <row r="209" spans="3:21" x14ac:dyDescent="0.35">
      <c r="C209" s="38"/>
      <c r="D209" s="38"/>
      <c r="E209" s="38"/>
      <c r="F209" s="38"/>
      <c r="G209" s="38"/>
      <c r="H209" s="38"/>
      <c r="I209" s="38"/>
      <c r="J209" s="38"/>
      <c r="K209" s="38"/>
      <c r="L209" s="38"/>
      <c r="M209" s="38"/>
      <c r="N209" s="38"/>
      <c r="O209" s="38"/>
      <c r="P209" s="38"/>
      <c r="Q209" s="38"/>
      <c r="R209" s="38"/>
      <c r="S209" s="38"/>
      <c r="T209" s="38"/>
      <c r="U209" s="38"/>
    </row>
    <row r="210" spans="3:21" x14ac:dyDescent="0.35">
      <c r="E210" s="43" t="s">
        <v>39</v>
      </c>
      <c r="F210" s="39" t="str">
        <f>Development!$A$8&amp;"_"&amp;Development!$A$7</f>
        <v>1.1.25_1.0</v>
      </c>
      <c r="G210" s="39"/>
      <c r="H210" s="39"/>
      <c r="I210" s="39"/>
      <c r="J210" s="39"/>
      <c r="K210" s="39"/>
      <c r="L210" s="40"/>
      <c r="S210" s="41" t="s">
        <v>40</v>
      </c>
      <c r="U210" s="42" t="str">
        <f>Development!$A$8</f>
        <v>1.1.25</v>
      </c>
    </row>
    <row r="211" spans="3:21" ht="14.5" customHeight="1" x14ac:dyDescent="0.35"/>
    <row r="212" spans="3:21" ht="14.5" customHeight="1" x14ac:dyDescent="0.35"/>
    <row r="213" spans="3:21" ht="14.5" customHeight="1" x14ac:dyDescent="0.35"/>
    <row r="214" spans="3:21" ht="14.5" hidden="1" customHeight="1" x14ac:dyDescent="0.35"/>
    <row r="215" spans="3:21" ht="14.5" hidden="1" customHeight="1" x14ac:dyDescent="0.35"/>
    <row r="216" spans="3:21" ht="14.5" hidden="1" customHeight="1" x14ac:dyDescent="0.35"/>
    <row r="217" spans="3:21" ht="14.5" hidden="1" customHeight="1" x14ac:dyDescent="0.35"/>
    <row r="218" spans="3:21" ht="14.5" hidden="1" customHeight="1" x14ac:dyDescent="0.35"/>
    <row r="219" spans="3:21" ht="14.5" hidden="1" customHeight="1" x14ac:dyDescent="0.35"/>
    <row r="220" spans="3:21" ht="14.5" hidden="1" customHeight="1" x14ac:dyDescent="0.35"/>
    <row r="221" spans="3:21" ht="14.5" hidden="1" customHeight="1" x14ac:dyDescent="0.35"/>
    <row r="222" spans="3:21" ht="14.5" hidden="1" customHeight="1" x14ac:dyDescent="0.35"/>
    <row r="223" spans="3:21" ht="14.5" hidden="1" customHeight="1" x14ac:dyDescent="0.35"/>
    <row r="224" spans="3:21" ht="14.5" hidden="1" customHeight="1" x14ac:dyDescent="0.35"/>
    <row r="225" ht="14.5" hidden="1" customHeight="1" x14ac:dyDescent="0.35"/>
    <row r="226" ht="14.5" hidden="1" customHeight="1" x14ac:dyDescent="0.35"/>
    <row r="227" ht="14.5" hidden="1" customHeight="1" x14ac:dyDescent="0.35"/>
    <row r="228" ht="14.5" hidden="1" customHeight="1" x14ac:dyDescent="0.35"/>
    <row r="229" ht="14.5" hidden="1" customHeight="1" x14ac:dyDescent="0.35"/>
    <row r="230" ht="14.5" hidden="1" customHeight="1" x14ac:dyDescent="0.35"/>
    <row r="231" ht="14.5" hidden="1" customHeight="1" x14ac:dyDescent="0.35"/>
    <row r="232" ht="14.5" hidden="1" customHeight="1" x14ac:dyDescent="0.35"/>
  </sheetData>
  <sheetProtection algorithmName="SHA-512" hashValue="ZJEkZmzVJKK5Y/WetTa4MfWUXf85H8v7+/Bihl+Me06PsQrbw6uopSfgr1BsB1h2f0CpqRTGjylovBkwav7LjQ==" saltValue="4q/Kv0bO8eLG/2Sm8Z2yeg==" spinCount="100000" sheet="1" objects="1" scenarios="1"/>
  <mergeCells count="78">
    <mergeCell ref="C48:U48"/>
    <mergeCell ref="C8:U8"/>
    <mergeCell ref="C24:U24"/>
    <mergeCell ref="O98:Q98"/>
    <mergeCell ref="O93:Q93"/>
    <mergeCell ref="O92:Q92"/>
    <mergeCell ref="O50:Q50"/>
    <mergeCell ref="O43:Q43"/>
    <mergeCell ref="O91:Q91"/>
    <mergeCell ref="C80:U80"/>
    <mergeCell ref="C88:U88"/>
    <mergeCell ref="O90:Q90"/>
    <mergeCell ref="O46:Q46"/>
    <mergeCell ref="C64:U64"/>
    <mergeCell ref="O45:Q45"/>
    <mergeCell ref="O54:Q54"/>
    <mergeCell ref="O148:Q148"/>
    <mergeCell ref="O179:Q179"/>
    <mergeCell ref="O139:Q139"/>
    <mergeCell ref="O140:Q140"/>
    <mergeCell ref="C16:U16"/>
    <mergeCell ref="C32:U32"/>
    <mergeCell ref="C40:U40"/>
    <mergeCell ref="O42:Q42"/>
    <mergeCell ref="C136:U136"/>
    <mergeCell ref="C120:U120"/>
    <mergeCell ref="C56:U56"/>
    <mergeCell ref="O52:Q52"/>
    <mergeCell ref="O53:Q53"/>
    <mergeCell ref="C72:U72"/>
    <mergeCell ref="O44:Q44"/>
    <mergeCell ref="O51:Q51"/>
    <mergeCell ref="O101:Q101"/>
    <mergeCell ref="C96:U96"/>
    <mergeCell ref="O94:Q94"/>
    <mergeCell ref="O100:Q100"/>
    <mergeCell ref="O147:Q147"/>
    <mergeCell ref="O99:Q99"/>
    <mergeCell ref="C104:U104"/>
    <mergeCell ref="O146:Q146"/>
    <mergeCell ref="O102:Q102"/>
    <mergeCell ref="O138:Q138"/>
    <mergeCell ref="O141:Q141"/>
    <mergeCell ref="O142:Q142"/>
    <mergeCell ref="C144:U144"/>
    <mergeCell ref="C128:U128"/>
    <mergeCell ref="C112:U112"/>
    <mergeCell ref="O181:Q181"/>
    <mergeCell ref="C176:U176"/>
    <mergeCell ref="O149:Q149"/>
    <mergeCell ref="O150:Q150"/>
    <mergeCell ref="C208:U208"/>
    <mergeCell ref="C152:U152"/>
    <mergeCell ref="C160:U160"/>
    <mergeCell ref="O178:Q178"/>
    <mergeCell ref="O182:Q182"/>
    <mergeCell ref="C168:U168"/>
    <mergeCell ref="O180:Q180"/>
    <mergeCell ref="O198:Q198"/>
    <mergeCell ref="C184:U184"/>
    <mergeCell ref="O186:Q186"/>
    <mergeCell ref="O187:Q187"/>
    <mergeCell ref="O188:Q188"/>
    <mergeCell ref="O189:Q189"/>
    <mergeCell ref="O190:Q190"/>
    <mergeCell ref="C192:U192"/>
    <mergeCell ref="O194:Q194"/>
    <mergeCell ref="O195:Q195"/>
    <mergeCell ref="O196:Q196"/>
    <mergeCell ref="O197:Q197"/>
    <mergeCell ref="G205:P205"/>
    <mergeCell ref="C201:U201"/>
    <mergeCell ref="G203:I203"/>
    <mergeCell ref="G204:I204"/>
    <mergeCell ref="J203:M203"/>
    <mergeCell ref="J204:M204"/>
    <mergeCell ref="N203:R203"/>
    <mergeCell ref="N204:R204"/>
  </mergeCells>
  <phoneticPr fontId="31" type="noConversion"/>
  <dataValidations count="4">
    <dataValidation type="list" allowBlank="1" showInputMessage="1" showErrorMessage="1" sqref="O11:O14 O19:O22 O59:O62 O67:O70 O75:O78 O83:O86 O107:O110 O115:O118 O123:O126 O131:O134 O35:O38 O27:O30 O155:O158 O163:O166 O171:O174" xr:uid="{00000000-0002-0000-0300-000000000000}">
      <formula1>DLC_Rating</formula1>
    </dataValidation>
    <dataValidation type="list" allowBlank="1" showInputMessage="1" showErrorMessage="1" sqref="G11:G14 G19:G22 G27:G30 G35:G38 G43:G46 G51:G54 G59:G62 G67:G70 G75:G78 G83:G86 G91:G94 G99:G102 G107:G110 G115:G118 G123:G126 G131:G134 G139:G142 G147:G150 G155:G158 G163:G166 G171:G174 G195:G198 G187:G190" xr:uid="{00000000-0002-0000-0300-000001000000}">
      <formula1>Exterior_Existing</formula1>
    </dataValidation>
    <dataValidation type="whole" operator="greaterThan" allowBlank="1" showInputMessage="1" showErrorMessage="1" sqref="K171:K174 I171:I174 I179:I182 K179:K182 I107:I110 K107:K110 I115:I118 K115:K118 I123:I126 K123:K126 I131:I134 K131:K134 I139:I142 K139:K142 I147:I150 K147:K150 I155:I158 K155:K158 I163:I166 K163:K166 K11:K14 I11:I14 I19:I22 K19:K22 I27:I30 K27:K30 I35:I38 K35:K38 I43:I46 K43:K46 I51:I54 K51:K54 I59:I62 K59:K62 I67:I70 K67:K70 I75:I78 K75:K78 I83:I86 K83:K86 I91:I94 K91:K94 I99:I102 K99:K102 I187:I190 K187:K190 I195:I198 K195:K198" xr:uid="{00000000-0002-0000-0300-000002000000}">
      <formula1>0</formula1>
    </dataValidation>
    <dataValidation type="list" allowBlank="1" showInputMessage="1" showErrorMessage="1" sqref="G179 G180 G181 G182" xr:uid="{00000000-0002-0000-0300-000003000000}">
      <formula1>Exterior_Downlight</formula1>
    </dataValidation>
  </dataValidations>
  <printOptions horizontalCentered="1"/>
  <pageMargins left="0.2" right="0.2" top="0.25" bottom="0.25" header="0" footer="0"/>
  <pageSetup scale="52" fitToHeight="2" orientation="portrait" r:id="rId1"/>
  <headerFooter>
    <oddHeader>&amp;C_x000D__x000D__x000D_</oddHeader>
    <oddFooter>&amp;C_x000D__x000D__x000D_Page &amp;P</oddFooter>
    <evenHeader>&amp;C_x000D__x000D__x000D_</evenHeader>
    <evenFooter>&amp;C_x000D__x000D__x000D_</evenFooter>
    <firstHeader>&amp;C_x000D__x000D__x000D_</firstHeader>
    <firstFooter>&amp;C_x000D__x000D__x000D_</firstFooter>
  </headerFooter>
  <rowBreaks count="4" manualBreakCount="4">
    <brk id="47" min="1" max="27" man="1"/>
    <brk id="87" min="1" max="27" man="1"/>
    <brk id="127" min="1" max="27" man="1"/>
    <brk id="167" min="1" max="27" man="1"/>
  </rowBreaks>
  <colBreaks count="1" manualBreakCount="1">
    <brk id="23" max="209" man="1"/>
  </colBreaks>
  <ignoredErrors>
    <ignoredError sqref="B4:B6 D3:D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921" r:id="rId4" name="Check Box 1705">
              <controlPr defaultSize="0" autoFill="0" autoLine="0" autoPict="0">
                <anchor moveWithCells="1">
                  <from>
                    <xdr:col>18</xdr:col>
                    <xdr:colOff>0</xdr:colOff>
                    <xdr:row>7</xdr:row>
                    <xdr:rowOff>1155700</xdr:rowOff>
                  </from>
                  <to>
                    <xdr:col>21</xdr:col>
                    <xdr:colOff>0</xdr:colOff>
                    <xdr:row>8</xdr:row>
                    <xdr:rowOff>0</xdr:rowOff>
                  </to>
                </anchor>
              </controlPr>
            </control>
          </mc:Choice>
        </mc:AlternateContent>
        <mc:AlternateContent xmlns:mc="http://schemas.openxmlformats.org/markup-compatibility/2006">
          <mc:Choice Requires="x14">
            <control shapeId="26345" r:id="rId5" name="Check Box 9961">
              <controlPr defaultSize="0" autoFill="0" autoLine="0" autoPict="0">
                <anchor moveWithCells="1">
                  <from>
                    <xdr:col>18</xdr:col>
                    <xdr:colOff>984250</xdr:colOff>
                    <xdr:row>15</xdr:row>
                    <xdr:rowOff>1727200</xdr:rowOff>
                  </from>
                  <to>
                    <xdr:col>21</xdr:col>
                    <xdr:colOff>0</xdr:colOff>
                    <xdr:row>15</xdr:row>
                    <xdr:rowOff>20231100</xdr:rowOff>
                  </to>
                </anchor>
              </controlPr>
            </control>
          </mc:Choice>
        </mc:AlternateContent>
        <mc:AlternateContent xmlns:mc="http://schemas.openxmlformats.org/markup-compatibility/2006">
          <mc:Choice Requires="x14">
            <control shapeId="26347" r:id="rId6" name="Check Box 9963">
              <controlPr defaultSize="0" autoFill="0" autoLine="0" autoPict="0">
                <anchor moveWithCells="1">
                  <from>
                    <xdr:col>17</xdr:col>
                    <xdr:colOff>1308100</xdr:colOff>
                    <xdr:row>23</xdr:row>
                    <xdr:rowOff>12700</xdr:rowOff>
                  </from>
                  <to>
                    <xdr:col>21</xdr:col>
                    <xdr:colOff>0</xdr:colOff>
                    <xdr:row>23</xdr:row>
                    <xdr:rowOff>20834350</xdr:rowOff>
                  </to>
                </anchor>
              </controlPr>
            </control>
          </mc:Choice>
        </mc:AlternateContent>
        <mc:AlternateContent xmlns:mc="http://schemas.openxmlformats.org/markup-compatibility/2006">
          <mc:Choice Requires="x14">
            <control shapeId="26369" r:id="rId7" name="Check Box 9985">
              <controlPr defaultSize="0" autoFill="0" autoLine="0" autoPict="0">
                <anchor moveWithCells="1">
                  <from>
                    <xdr:col>17</xdr:col>
                    <xdr:colOff>812800</xdr:colOff>
                    <xdr:row>47</xdr:row>
                    <xdr:rowOff>298450</xdr:rowOff>
                  </from>
                  <to>
                    <xdr:col>20</xdr:col>
                    <xdr:colOff>9137650</xdr:colOff>
                    <xdr:row>47</xdr:row>
                    <xdr:rowOff>2228850</xdr:rowOff>
                  </to>
                </anchor>
              </controlPr>
            </control>
          </mc:Choice>
        </mc:AlternateContent>
        <mc:AlternateContent xmlns:mc="http://schemas.openxmlformats.org/markup-compatibility/2006">
          <mc:Choice Requires="x14">
            <control shapeId="26373" r:id="rId8" name="Check Box 9989">
              <controlPr defaultSize="0" autoFill="0" autoLine="0" autoPict="0">
                <anchor moveWithCells="1">
                  <from>
                    <xdr:col>17</xdr:col>
                    <xdr:colOff>685800</xdr:colOff>
                    <xdr:row>79</xdr:row>
                    <xdr:rowOff>1085850</xdr:rowOff>
                  </from>
                  <to>
                    <xdr:col>20</xdr:col>
                    <xdr:colOff>9080500</xdr:colOff>
                    <xdr:row>79</xdr:row>
                    <xdr:rowOff>2774950</xdr:rowOff>
                  </to>
                </anchor>
              </controlPr>
            </control>
          </mc:Choice>
        </mc:AlternateContent>
        <mc:AlternateContent xmlns:mc="http://schemas.openxmlformats.org/markup-compatibility/2006">
          <mc:Choice Requires="x14">
            <control shapeId="26377" r:id="rId9" name="Check Box 9993">
              <controlPr defaultSize="0" autoFill="0" autoLine="0" autoPict="0">
                <anchor moveWithCells="1">
                  <from>
                    <xdr:col>18</xdr:col>
                    <xdr:colOff>0</xdr:colOff>
                    <xdr:row>111</xdr:row>
                    <xdr:rowOff>584200</xdr:rowOff>
                  </from>
                  <to>
                    <xdr:col>21</xdr:col>
                    <xdr:colOff>0</xdr:colOff>
                    <xdr:row>111</xdr:row>
                    <xdr:rowOff>2584450</xdr:rowOff>
                  </to>
                </anchor>
              </controlPr>
            </control>
          </mc:Choice>
        </mc:AlternateContent>
        <mc:AlternateContent xmlns:mc="http://schemas.openxmlformats.org/markup-compatibility/2006">
          <mc:Choice Requires="x14">
            <control shapeId="26378" r:id="rId10" name="Check Box 9994">
              <controlPr defaultSize="0" autoFill="0" autoLine="0" autoPict="0">
                <anchor moveWithCells="1">
                  <from>
                    <xdr:col>18</xdr:col>
                    <xdr:colOff>0</xdr:colOff>
                    <xdr:row>119</xdr:row>
                    <xdr:rowOff>298450</xdr:rowOff>
                  </from>
                  <to>
                    <xdr:col>21</xdr:col>
                    <xdr:colOff>0</xdr:colOff>
                    <xdr:row>119</xdr:row>
                    <xdr:rowOff>2584450</xdr:rowOff>
                  </to>
                </anchor>
              </controlPr>
            </control>
          </mc:Choice>
        </mc:AlternateContent>
        <mc:AlternateContent xmlns:mc="http://schemas.openxmlformats.org/markup-compatibility/2006">
          <mc:Choice Requires="x14">
            <control shapeId="26379" r:id="rId11" name="Check Box 9995">
              <controlPr defaultSize="0" autoFill="0" autoLine="0" autoPict="0">
                <anchor moveWithCells="1">
                  <from>
                    <xdr:col>18</xdr:col>
                    <xdr:colOff>0</xdr:colOff>
                    <xdr:row>127</xdr:row>
                    <xdr:rowOff>584200</xdr:rowOff>
                  </from>
                  <to>
                    <xdr:col>21</xdr:col>
                    <xdr:colOff>0</xdr:colOff>
                    <xdr:row>127</xdr:row>
                    <xdr:rowOff>2584450</xdr:rowOff>
                  </to>
                </anchor>
              </controlPr>
            </control>
          </mc:Choice>
        </mc:AlternateContent>
        <mc:AlternateContent xmlns:mc="http://schemas.openxmlformats.org/markup-compatibility/2006">
          <mc:Choice Requires="x14">
            <control shapeId="26380" r:id="rId12" name="Check Box 9996">
              <controlPr defaultSize="0" autoFill="0" autoLine="0" autoPict="0">
                <anchor moveWithCells="1">
                  <from>
                    <xdr:col>18</xdr:col>
                    <xdr:colOff>0</xdr:colOff>
                    <xdr:row>135</xdr:row>
                    <xdr:rowOff>565150</xdr:rowOff>
                  </from>
                  <to>
                    <xdr:col>21</xdr:col>
                    <xdr:colOff>0</xdr:colOff>
                    <xdr:row>136</xdr:row>
                    <xdr:rowOff>0</xdr:rowOff>
                  </to>
                </anchor>
              </controlPr>
            </control>
          </mc:Choice>
        </mc:AlternateContent>
        <mc:AlternateContent xmlns:mc="http://schemas.openxmlformats.org/markup-compatibility/2006">
          <mc:Choice Requires="x14">
            <control shapeId="26381" r:id="rId13" name="Check Box 9997">
              <controlPr defaultSize="0" autoFill="0" autoLine="0" autoPict="0">
                <anchor moveWithCells="1">
                  <from>
                    <xdr:col>18</xdr:col>
                    <xdr:colOff>0</xdr:colOff>
                    <xdr:row>143</xdr:row>
                    <xdr:rowOff>660400</xdr:rowOff>
                  </from>
                  <to>
                    <xdr:col>21</xdr:col>
                    <xdr:colOff>0</xdr:colOff>
                    <xdr:row>143</xdr:row>
                    <xdr:rowOff>2438400</xdr:rowOff>
                  </to>
                </anchor>
              </controlPr>
            </control>
          </mc:Choice>
        </mc:AlternateContent>
        <mc:AlternateContent xmlns:mc="http://schemas.openxmlformats.org/markup-compatibility/2006">
          <mc:Choice Requires="x14">
            <control shapeId="26382" r:id="rId14" name="Check Box 9998">
              <controlPr defaultSize="0" autoFill="0" autoLine="0" autoPict="0">
                <anchor moveWithCells="1">
                  <from>
                    <xdr:col>18</xdr:col>
                    <xdr:colOff>0</xdr:colOff>
                    <xdr:row>151</xdr:row>
                    <xdr:rowOff>374650</xdr:rowOff>
                  </from>
                  <to>
                    <xdr:col>21</xdr:col>
                    <xdr:colOff>0</xdr:colOff>
                    <xdr:row>152</xdr:row>
                    <xdr:rowOff>0</xdr:rowOff>
                  </to>
                </anchor>
              </controlPr>
            </control>
          </mc:Choice>
        </mc:AlternateContent>
        <mc:AlternateContent xmlns:mc="http://schemas.openxmlformats.org/markup-compatibility/2006">
          <mc:Choice Requires="x14">
            <control shapeId="26383" r:id="rId15" name="Check Box 9999">
              <controlPr defaultSize="0" autoFill="0" autoLine="0" autoPict="0">
                <anchor moveWithCells="1">
                  <from>
                    <xdr:col>18</xdr:col>
                    <xdr:colOff>0</xdr:colOff>
                    <xdr:row>159</xdr:row>
                    <xdr:rowOff>584200</xdr:rowOff>
                  </from>
                  <to>
                    <xdr:col>21</xdr:col>
                    <xdr:colOff>0</xdr:colOff>
                    <xdr:row>159</xdr:row>
                    <xdr:rowOff>2584450</xdr:rowOff>
                  </to>
                </anchor>
              </controlPr>
            </control>
          </mc:Choice>
        </mc:AlternateContent>
        <mc:AlternateContent xmlns:mc="http://schemas.openxmlformats.org/markup-compatibility/2006">
          <mc:Choice Requires="x14">
            <control shapeId="26400" r:id="rId16" name="Check Box 10016">
              <controlPr defaultSize="0" autoFill="0" autoLine="0" autoPict="0">
                <anchor moveWithCells="1">
                  <from>
                    <xdr:col>18</xdr:col>
                    <xdr:colOff>0</xdr:colOff>
                    <xdr:row>31</xdr:row>
                    <xdr:rowOff>298450</xdr:rowOff>
                  </from>
                  <to>
                    <xdr:col>21</xdr:col>
                    <xdr:colOff>0</xdr:colOff>
                    <xdr:row>31</xdr:row>
                    <xdr:rowOff>1943100</xdr:rowOff>
                  </to>
                </anchor>
              </controlPr>
            </control>
          </mc:Choice>
        </mc:AlternateContent>
        <mc:AlternateContent xmlns:mc="http://schemas.openxmlformats.org/markup-compatibility/2006">
          <mc:Choice Requires="x14">
            <control shapeId="26402" r:id="rId17" name="Check Box 10018">
              <controlPr defaultSize="0" autoFill="0" autoLine="0" autoPict="0">
                <anchor moveWithCells="1">
                  <from>
                    <xdr:col>18</xdr:col>
                    <xdr:colOff>260350</xdr:colOff>
                    <xdr:row>39</xdr:row>
                    <xdr:rowOff>12700</xdr:rowOff>
                  </from>
                  <to>
                    <xdr:col>21</xdr:col>
                    <xdr:colOff>184150</xdr:colOff>
                    <xdr:row>39</xdr:row>
                    <xdr:rowOff>1631950</xdr:rowOff>
                  </to>
                </anchor>
              </controlPr>
            </control>
          </mc:Choice>
        </mc:AlternateContent>
        <mc:AlternateContent xmlns:mc="http://schemas.openxmlformats.org/markup-compatibility/2006">
          <mc:Choice Requires="x14">
            <control shapeId="26404" r:id="rId18" name="Check Box 10020">
              <controlPr defaultSize="0" autoFill="0" autoLine="0" autoPict="0">
                <anchor moveWithCells="1">
                  <from>
                    <xdr:col>18</xdr:col>
                    <xdr:colOff>0</xdr:colOff>
                    <xdr:row>55</xdr:row>
                    <xdr:rowOff>660400</xdr:rowOff>
                  </from>
                  <to>
                    <xdr:col>21</xdr:col>
                    <xdr:colOff>0</xdr:colOff>
                    <xdr:row>55</xdr:row>
                    <xdr:rowOff>2374900</xdr:rowOff>
                  </to>
                </anchor>
              </controlPr>
            </control>
          </mc:Choice>
        </mc:AlternateContent>
        <mc:AlternateContent xmlns:mc="http://schemas.openxmlformats.org/markup-compatibility/2006">
          <mc:Choice Requires="x14">
            <control shapeId="26407" r:id="rId19" name="Check Box 10023">
              <controlPr defaultSize="0" autoFill="0" autoLine="0" autoPict="0">
                <anchor moveWithCells="1">
                  <from>
                    <xdr:col>18</xdr:col>
                    <xdr:colOff>0</xdr:colOff>
                    <xdr:row>87</xdr:row>
                    <xdr:rowOff>774700</xdr:rowOff>
                  </from>
                  <to>
                    <xdr:col>21</xdr:col>
                    <xdr:colOff>0</xdr:colOff>
                    <xdr:row>87</xdr:row>
                    <xdr:rowOff>2584450</xdr:rowOff>
                  </to>
                </anchor>
              </controlPr>
            </control>
          </mc:Choice>
        </mc:AlternateContent>
        <mc:AlternateContent xmlns:mc="http://schemas.openxmlformats.org/markup-compatibility/2006">
          <mc:Choice Requires="x14">
            <control shapeId="26408" r:id="rId20" name="Check Box 10024">
              <controlPr defaultSize="0" autoFill="0" autoLine="0" autoPict="0">
                <anchor moveWithCells="1">
                  <from>
                    <xdr:col>18</xdr:col>
                    <xdr:colOff>0</xdr:colOff>
                    <xdr:row>95</xdr:row>
                    <xdr:rowOff>660400</xdr:rowOff>
                  </from>
                  <to>
                    <xdr:col>21</xdr:col>
                    <xdr:colOff>0</xdr:colOff>
                    <xdr:row>95</xdr:row>
                    <xdr:rowOff>2133600</xdr:rowOff>
                  </to>
                </anchor>
              </controlPr>
            </control>
          </mc:Choice>
        </mc:AlternateContent>
        <mc:AlternateContent xmlns:mc="http://schemas.openxmlformats.org/markup-compatibility/2006">
          <mc:Choice Requires="x14">
            <control shapeId="26409" r:id="rId21" name="Check Box 10025">
              <controlPr defaultSize="0" autoFill="0" autoLine="0" autoPict="0">
                <anchor moveWithCells="1">
                  <from>
                    <xdr:col>18</xdr:col>
                    <xdr:colOff>0</xdr:colOff>
                    <xdr:row>103</xdr:row>
                    <xdr:rowOff>514350</xdr:rowOff>
                  </from>
                  <to>
                    <xdr:col>21</xdr:col>
                    <xdr:colOff>0</xdr:colOff>
                    <xdr:row>104</xdr:row>
                    <xdr:rowOff>0</xdr:rowOff>
                  </to>
                </anchor>
              </controlPr>
            </control>
          </mc:Choice>
        </mc:AlternateContent>
        <mc:AlternateContent xmlns:mc="http://schemas.openxmlformats.org/markup-compatibility/2006">
          <mc:Choice Requires="x14">
            <control shapeId="26423" r:id="rId22" name="Check Box 10039">
              <controlPr defaultSize="0" autoFill="0" autoLine="0" autoPict="0">
                <anchor moveWithCells="1">
                  <from>
                    <xdr:col>18</xdr:col>
                    <xdr:colOff>0</xdr:colOff>
                    <xdr:row>63</xdr:row>
                    <xdr:rowOff>990600</xdr:rowOff>
                  </from>
                  <to>
                    <xdr:col>21</xdr:col>
                    <xdr:colOff>0</xdr:colOff>
                    <xdr:row>63</xdr:row>
                    <xdr:rowOff>2584450</xdr:rowOff>
                  </to>
                </anchor>
              </controlPr>
            </control>
          </mc:Choice>
        </mc:AlternateContent>
        <mc:AlternateContent xmlns:mc="http://schemas.openxmlformats.org/markup-compatibility/2006">
          <mc:Choice Requires="x14">
            <control shapeId="26426" r:id="rId23" name="Check Box 10042">
              <controlPr defaultSize="0" autoFill="0" autoLine="0" autoPict="0">
                <anchor moveWithCells="1">
                  <from>
                    <xdr:col>18</xdr:col>
                    <xdr:colOff>171450</xdr:colOff>
                    <xdr:row>71</xdr:row>
                    <xdr:rowOff>1295400</xdr:rowOff>
                  </from>
                  <to>
                    <xdr:col>21</xdr:col>
                    <xdr:colOff>12700</xdr:colOff>
                    <xdr:row>71</xdr:row>
                    <xdr:rowOff>2584450</xdr:rowOff>
                  </to>
                </anchor>
              </controlPr>
            </control>
          </mc:Choice>
        </mc:AlternateContent>
        <mc:AlternateContent xmlns:mc="http://schemas.openxmlformats.org/markup-compatibility/2006">
          <mc:Choice Requires="x14">
            <control shapeId="40294" r:id="rId24" name="Check Box 10598">
              <controlPr defaultSize="0" autoFill="0" autoLine="0" autoPict="0">
                <anchor moveWithCells="1">
                  <from>
                    <xdr:col>18</xdr:col>
                    <xdr:colOff>0</xdr:colOff>
                    <xdr:row>167</xdr:row>
                    <xdr:rowOff>774700</xdr:rowOff>
                  </from>
                  <to>
                    <xdr:col>21</xdr:col>
                    <xdr:colOff>0</xdr:colOff>
                    <xdr:row>167</xdr:row>
                    <xdr:rowOff>2584450</xdr:rowOff>
                  </to>
                </anchor>
              </controlPr>
            </control>
          </mc:Choice>
        </mc:AlternateContent>
        <mc:AlternateContent xmlns:mc="http://schemas.openxmlformats.org/markup-compatibility/2006">
          <mc:Choice Requires="x14">
            <control shapeId="54500" r:id="rId25" name="Check Box 15588">
              <controlPr defaultSize="0" autoFill="0" autoLine="0" autoPict="0">
                <anchor moveWithCells="1">
                  <from>
                    <xdr:col>17</xdr:col>
                    <xdr:colOff>260350</xdr:colOff>
                    <xdr:row>183</xdr:row>
                    <xdr:rowOff>171450</xdr:rowOff>
                  </from>
                  <to>
                    <xdr:col>21</xdr:col>
                    <xdr:colOff>222250</xdr:colOff>
                    <xdr:row>184</xdr:row>
                    <xdr:rowOff>0</xdr:rowOff>
                  </to>
                </anchor>
              </controlPr>
            </control>
          </mc:Choice>
        </mc:AlternateContent>
        <mc:AlternateContent xmlns:mc="http://schemas.openxmlformats.org/markup-compatibility/2006">
          <mc:Choice Requires="x14">
            <control shapeId="54501" r:id="rId26" name="Check Box 15589">
              <controlPr defaultSize="0" autoFill="0" autoLine="0" autoPict="0">
                <anchor moveWithCells="1">
                  <from>
                    <xdr:col>17</xdr:col>
                    <xdr:colOff>355600</xdr:colOff>
                    <xdr:row>191</xdr:row>
                    <xdr:rowOff>247650</xdr:rowOff>
                  </from>
                  <to>
                    <xdr:col>20</xdr:col>
                    <xdr:colOff>4108450</xdr:colOff>
                    <xdr:row>191</xdr:row>
                    <xdr:rowOff>647700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5" tint="0.59999389629810485"/>
  </sheetPr>
  <dimension ref="A1:S59"/>
  <sheetViews>
    <sheetView showGridLines="0" zoomScaleNormal="100" workbookViewId="0"/>
  </sheetViews>
  <sheetFormatPr defaultColWidth="0" defaultRowHeight="14.5" zeroHeight="1" x14ac:dyDescent="0.35"/>
  <cols>
    <col min="1" max="1" width="1.81640625" style="19" customWidth="1"/>
    <col min="2" max="2" width="10.54296875" style="19" customWidth="1"/>
    <col min="3" max="3" width="9.54296875" style="19" customWidth="1"/>
    <col min="4" max="4" width="24.54296875" style="19" customWidth="1"/>
    <col min="5" max="5" width="22.54296875" style="19" customWidth="1"/>
    <col min="6" max="8" width="19.54296875" style="19" customWidth="1"/>
    <col min="9" max="9" width="24.54296875" style="19" customWidth="1"/>
    <col min="10" max="10" width="8.81640625" style="19" customWidth="1"/>
    <col min="11" max="16384" width="0" style="19" hidden="1"/>
  </cols>
  <sheetData>
    <row r="1" spans="1:19" ht="60" customHeight="1" x14ac:dyDescent="0.35">
      <c r="A1" s="314"/>
      <c r="B1" s="315" t="str">
        <f>Development!A9&amp;" Commercial Efficiency Program"</f>
        <v>2025 Commercial Efficiency Program</v>
      </c>
      <c r="C1" s="314"/>
      <c r="D1" s="314"/>
      <c r="E1" s="314"/>
      <c r="F1" s="314"/>
      <c r="G1" s="317"/>
      <c r="H1" s="317"/>
      <c r="I1" s="317"/>
      <c r="J1" s="317"/>
      <c r="K1" s="73"/>
      <c r="L1" s="73"/>
      <c r="M1" s="73"/>
      <c r="N1" s="73"/>
      <c r="O1" s="73"/>
      <c r="P1" s="73"/>
      <c r="Q1" s="73"/>
      <c r="R1" s="73"/>
      <c r="S1" s="73"/>
    </row>
    <row r="2" spans="1:19" ht="60" customHeight="1" thickBot="1" x14ac:dyDescent="0.4">
      <c r="A2" s="314"/>
      <c r="B2" s="314"/>
      <c r="C2" s="316" t="str">
        <f>Development!A2&amp;" "&amp;Development!A9&amp;" "&amp;"version "&amp;Development!A7</f>
        <v>Outdoor Lighting 2025 version 1.0</v>
      </c>
      <c r="D2" s="314"/>
      <c r="E2" s="314"/>
      <c r="F2" s="314"/>
      <c r="G2" s="317"/>
      <c r="H2" s="317"/>
      <c r="I2" s="317"/>
      <c r="J2" s="317"/>
      <c r="K2" s="1"/>
      <c r="L2" s="1"/>
      <c r="M2" s="1"/>
      <c r="N2" s="1"/>
      <c r="O2" s="1"/>
      <c r="P2" s="1"/>
      <c r="Q2" s="1"/>
      <c r="R2" s="1"/>
      <c r="S2" s="1"/>
    </row>
    <row r="3" spans="1:19" ht="10.5" customHeight="1" thickTop="1" x14ac:dyDescent="0.35">
      <c r="A3" s="303"/>
      <c r="B3" s="303"/>
      <c r="C3" s="303"/>
      <c r="D3" s="303"/>
      <c r="E3" s="303"/>
      <c r="F3" s="303"/>
      <c r="G3" s="303"/>
      <c r="H3" s="303"/>
      <c r="I3" s="303"/>
      <c r="J3" s="303"/>
      <c r="K3" s="1"/>
      <c r="L3" s="1"/>
      <c r="M3" s="1"/>
      <c r="N3" s="1"/>
      <c r="O3" s="1"/>
      <c r="P3" s="1"/>
      <c r="Q3" s="1"/>
      <c r="R3" s="1"/>
      <c r="S3" s="1"/>
    </row>
    <row r="4" spans="1:19" ht="40.4" customHeight="1" x14ac:dyDescent="0.35">
      <c r="B4" s="419" t="s">
        <v>373</v>
      </c>
      <c r="C4" s="419"/>
      <c r="D4" s="419"/>
      <c r="E4" s="419"/>
      <c r="F4" s="419"/>
      <c r="G4" s="419"/>
      <c r="H4" s="419"/>
      <c r="I4" s="419"/>
    </row>
    <row r="5" spans="1:19" ht="20" x14ac:dyDescent="0.4">
      <c r="B5" s="279" t="s">
        <v>297</v>
      </c>
    </row>
    <row r="6" spans="1:19" ht="25.4" customHeight="1" x14ac:dyDescent="0.4">
      <c r="B6" s="280" t="s">
        <v>298</v>
      </c>
      <c r="D6" s="281"/>
      <c r="E6" s="281"/>
      <c r="F6" s="281"/>
      <c r="G6" s="281"/>
      <c r="H6" s="281"/>
      <c r="I6" s="281"/>
    </row>
    <row r="7" spans="1:19" ht="19.5" customHeight="1" x14ac:dyDescent="0.35">
      <c r="B7" s="425" t="s">
        <v>749</v>
      </c>
      <c r="C7" s="425"/>
      <c r="D7" s="425"/>
      <c r="E7" s="425"/>
      <c r="F7" s="425"/>
      <c r="G7" s="425"/>
      <c r="H7" s="425"/>
      <c r="I7" s="425"/>
      <c r="J7" s="425"/>
    </row>
    <row r="8" spans="1:19" s="471" customFormat="1" ht="18" customHeight="1" x14ac:dyDescent="0.35">
      <c r="A8" s="472"/>
      <c r="B8" s="474" t="s">
        <v>750</v>
      </c>
      <c r="C8" s="474"/>
      <c r="D8" s="474"/>
      <c r="E8" s="474"/>
      <c r="F8" s="474"/>
      <c r="G8" s="474"/>
      <c r="H8" s="474"/>
      <c r="I8" s="474"/>
      <c r="J8" s="474"/>
      <c r="K8" s="473"/>
      <c r="L8" s="473"/>
    </row>
    <row r="9" spans="1:19" s="471" customFormat="1" ht="25.4" customHeight="1" x14ac:dyDescent="0.35">
      <c r="B9" s="474" t="s">
        <v>751</v>
      </c>
      <c r="C9" s="474"/>
      <c r="D9" s="474"/>
      <c r="E9" s="474"/>
      <c r="F9" s="474"/>
      <c r="G9" s="474"/>
      <c r="H9" s="474"/>
      <c r="I9" s="474"/>
      <c r="J9" s="474"/>
    </row>
    <row r="10" spans="1:19" ht="25.4" customHeight="1" x14ac:dyDescent="0.35">
      <c r="B10" s="282" t="s">
        <v>374</v>
      </c>
      <c r="C10" s="283"/>
      <c r="D10" s="283"/>
      <c r="E10" s="283"/>
      <c r="F10" s="283"/>
      <c r="G10" s="283"/>
      <c r="H10" s="283"/>
      <c r="I10" s="284"/>
    </row>
    <row r="11" spans="1:19" ht="25.4" customHeight="1" x14ac:dyDescent="0.35">
      <c r="B11" s="58" t="s">
        <v>352</v>
      </c>
      <c r="C11" s="142"/>
      <c r="D11" s="142"/>
      <c r="E11" s="142"/>
      <c r="F11" s="142"/>
      <c r="G11" s="142"/>
      <c r="H11" s="142"/>
      <c r="I11" s="285"/>
    </row>
    <row r="12" spans="1:19" ht="25.4" customHeight="1" x14ac:dyDescent="0.35">
      <c r="B12" s="58" t="s">
        <v>299</v>
      </c>
      <c r="C12" s="142"/>
      <c r="D12" s="142"/>
      <c r="E12" s="142"/>
      <c r="F12" s="142"/>
      <c r="G12" s="142"/>
      <c r="H12" s="142"/>
      <c r="I12" s="285"/>
    </row>
    <row r="13" spans="1:19" ht="25.4" customHeight="1" x14ac:dyDescent="0.35">
      <c r="B13" s="58" t="s">
        <v>300</v>
      </c>
      <c r="C13" s="142"/>
      <c r="D13" s="142"/>
      <c r="E13" s="142"/>
      <c r="F13" s="142"/>
      <c r="G13" s="142"/>
      <c r="H13" s="142"/>
      <c r="I13" s="285"/>
    </row>
    <row r="14" spans="1:19" ht="25.4" customHeight="1" x14ac:dyDescent="0.35">
      <c r="B14" s="58" t="s">
        <v>301</v>
      </c>
      <c r="C14" s="142"/>
      <c r="D14" s="142"/>
      <c r="E14" s="142"/>
      <c r="F14" s="142"/>
      <c r="G14" s="142"/>
      <c r="H14" s="142"/>
      <c r="I14" s="285"/>
    </row>
    <row r="15" spans="1:19" ht="31.4" customHeight="1" x14ac:dyDescent="0.35">
      <c r="B15" s="420" t="s">
        <v>353</v>
      </c>
      <c r="C15" s="420"/>
      <c r="D15" s="420"/>
      <c r="E15" s="420"/>
      <c r="F15" s="420"/>
      <c r="G15" s="420"/>
      <c r="H15" s="420"/>
      <c r="I15" s="420"/>
    </row>
    <row r="16" spans="1:19" ht="25.4" customHeight="1" x14ac:dyDescent="0.35">
      <c r="B16" s="286" t="s">
        <v>302</v>
      </c>
      <c r="C16" s="287"/>
      <c r="D16" s="287"/>
      <c r="E16" s="287"/>
      <c r="F16" s="287"/>
      <c r="G16" s="287"/>
      <c r="H16" s="287"/>
      <c r="I16" s="287"/>
    </row>
    <row r="17" spans="2:9" ht="28" x14ac:dyDescent="0.35">
      <c r="B17" s="319" t="s">
        <v>303</v>
      </c>
      <c r="C17" s="320" t="s">
        <v>304</v>
      </c>
      <c r="D17" s="421" t="s">
        <v>171</v>
      </c>
      <c r="E17" s="421"/>
      <c r="F17" s="422" t="s">
        <v>305</v>
      </c>
      <c r="G17" s="423"/>
      <c r="H17" s="424"/>
      <c r="I17" s="319" t="s">
        <v>306</v>
      </c>
    </row>
    <row r="18" spans="2:9" s="289" customFormat="1" ht="60" customHeight="1" x14ac:dyDescent="0.35">
      <c r="B18" s="293" t="str">
        <f>References!A13</f>
        <v>X900</v>
      </c>
      <c r="C18" s="288">
        <f>INDEX(References!$B$13:$B$48,MATCH('Eligibility Table'!B18,References!$A$13:$A$48,0))</f>
        <v>60</v>
      </c>
      <c r="D18" s="418" t="s">
        <v>307</v>
      </c>
      <c r="E18" s="418"/>
      <c r="F18" s="415" t="s">
        <v>309</v>
      </c>
      <c r="G18" s="415"/>
      <c r="H18" s="415"/>
      <c r="I18" s="416"/>
    </row>
    <row r="19" spans="2:9" s="289" customFormat="1" ht="60" customHeight="1" x14ac:dyDescent="0.35">
      <c r="B19" s="293" t="str">
        <f>References!A14</f>
        <v>X900-P</v>
      </c>
      <c r="C19" s="288">
        <f>INDEX(References!$B$13:$B$48,MATCH('Eligibility Table'!B19,References!$A$13:$A$48,0))</f>
        <v>60</v>
      </c>
      <c r="D19" s="418" t="s">
        <v>308</v>
      </c>
      <c r="E19" s="418"/>
      <c r="F19" s="415" t="s">
        <v>310</v>
      </c>
      <c r="G19" s="415"/>
      <c r="H19" s="415"/>
      <c r="I19" s="416"/>
    </row>
    <row r="20" spans="2:9" s="289" customFormat="1" ht="60" customHeight="1" x14ac:dyDescent="0.35">
      <c r="B20" s="293" t="str">
        <f>References!A15</f>
        <v>X901</v>
      </c>
      <c r="C20" s="288">
        <f>INDEX(References!$B$13:$B$48,MATCH('Eligibility Table'!B20,References!$A$13:$A$48,0))</f>
        <v>165</v>
      </c>
      <c r="D20" s="418" t="s">
        <v>386</v>
      </c>
      <c r="E20" s="418"/>
      <c r="F20" s="415" t="s">
        <v>309</v>
      </c>
      <c r="G20" s="415"/>
      <c r="H20" s="415"/>
      <c r="I20" s="416"/>
    </row>
    <row r="21" spans="2:9" s="289" customFormat="1" ht="60" customHeight="1" x14ac:dyDescent="0.35">
      <c r="B21" s="293" t="str">
        <f>References!A16</f>
        <v>X901-P</v>
      </c>
      <c r="C21" s="288">
        <f>INDEX(References!$B$13:$B$48,MATCH('Eligibility Table'!B21,References!$A$13:$A$48,0))</f>
        <v>165</v>
      </c>
      <c r="D21" s="418" t="s">
        <v>387</v>
      </c>
      <c r="E21" s="418"/>
      <c r="F21" s="415" t="s">
        <v>310</v>
      </c>
      <c r="G21" s="415"/>
      <c r="H21" s="415"/>
      <c r="I21" s="416"/>
    </row>
    <row r="22" spans="2:9" s="289" customFormat="1" ht="60" customHeight="1" x14ac:dyDescent="0.35">
      <c r="B22" s="293" t="str">
        <f>References!A17</f>
        <v>X910</v>
      </c>
      <c r="C22" s="288">
        <f>INDEX(References!$B$13:$B$48,MATCH('Eligibility Table'!B22,References!$A$13:$A$48,0))</f>
        <v>100</v>
      </c>
      <c r="D22" s="418" t="s">
        <v>634</v>
      </c>
      <c r="E22" s="418"/>
      <c r="F22" s="415" t="s">
        <v>311</v>
      </c>
      <c r="G22" s="415"/>
      <c r="H22" s="415"/>
      <c r="I22" s="416"/>
    </row>
    <row r="23" spans="2:9" s="289" customFormat="1" ht="60" customHeight="1" x14ac:dyDescent="0.35">
      <c r="B23" s="293" t="str">
        <f>References!A18</f>
        <v>X910-P</v>
      </c>
      <c r="C23" s="288">
        <f>INDEX(References!$B$13:$B$48,MATCH('Eligibility Table'!B23,References!$A$13:$A$48,0))</f>
        <v>100</v>
      </c>
      <c r="D23" s="418" t="s">
        <v>635</v>
      </c>
      <c r="E23" s="418"/>
      <c r="F23" s="415" t="s">
        <v>312</v>
      </c>
      <c r="G23" s="415"/>
      <c r="H23" s="415"/>
      <c r="I23" s="416"/>
    </row>
    <row r="24" spans="2:9" s="289" customFormat="1" ht="60" customHeight="1" x14ac:dyDescent="0.35">
      <c r="B24" s="293" t="str">
        <f>References!A19</f>
        <v>X911</v>
      </c>
      <c r="C24" s="288">
        <f>INDEX(References!$B$13:$B$48,MATCH('Eligibility Table'!B24,References!$A$13:$A$48,0))</f>
        <v>200</v>
      </c>
      <c r="D24" s="418" t="s">
        <v>636</v>
      </c>
      <c r="E24" s="418"/>
      <c r="F24" s="415" t="s">
        <v>311</v>
      </c>
      <c r="G24" s="415"/>
      <c r="H24" s="415"/>
      <c r="I24" s="416"/>
    </row>
    <row r="25" spans="2:9" s="289" customFormat="1" ht="60" customHeight="1" x14ac:dyDescent="0.35">
      <c r="B25" s="293" t="str">
        <f>References!A20</f>
        <v>X911-P</v>
      </c>
      <c r="C25" s="288">
        <f>INDEX(References!$B$13:$B$48,MATCH('Eligibility Table'!B25,References!$A$13:$A$48,0))</f>
        <v>200</v>
      </c>
      <c r="D25" s="418" t="s">
        <v>637</v>
      </c>
      <c r="E25" s="418"/>
      <c r="F25" s="415" t="s">
        <v>312</v>
      </c>
      <c r="G25" s="415"/>
      <c r="H25" s="415"/>
      <c r="I25" s="416"/>
    </row>
    <row r="26" spans="2:9" s="289" customFormat="1" ht="60" customHeight="1" x14ac:dyDescent="0.35">
      <c r="B26" s="293" t="str">
        <f>References!A21</f>
        <v>X912</v>
      </c>
      <c r="C26" s="288">
        <f>INDEX(References!$B$13:$B$48,MATCH('Eligibility Table'!B26,References!$A$13:$A$48,0))</f>
        <v>60</v>
      </c>
      <c r="D26" s="418" t="s">
        <v>322</v>
      </c>
      <c r="E26" s="418"/>
      <c r="F26" s="415" t="s">
        <v>313</v>
      </c>
      <c r="G26" s="415"/>
      <c r="H26" s="415"/>
      <c r="I26" s="416"/>
    </row>
    <row r="27" spans="2:9" s="289" customFormat="1" ht="60" customHeight="1" x14ac:dyDescent="0.35">
      <c r="B27" s="293" t="str">
        <f>References!A22</f>
        <v>X913</v>
      </c>
      <c r="C27" s="288">
        <f>INDEX(References!$B$13:$B$48,MATCH('Eligibility Table'!B27,References!$A$13:$A$48,0))</f>
        <v>130</v>
      </c>
      <c r="D27" s="418" t="s">
        <v>323</v>
      </c>
      <c r="E27" s="418"/>
      <c r="F27" s="415" t="s">
        <v>313</v>
      </c>
      <c r="G27" s="415"/>
      <c r="H27" s="415"/>
      <c r="I27" s="416"/>
    </row>
    <row r="28" spans="2:9" s="289" customFormat="1" ht="60" customHeight="1" x14ac:dyDescent="0.35">
      <c r="B28" s="293" t="str">
        <f>References!A23</f>
        <v>X914</v>
      </c>
      <c r="C28" s="288">
        <f>INDEX(References!$B$13:$B$48,MATCH('Eligibility Table'!B28,References!$A$13:$A$48,0))</f>
        <v>80</v>
      </c>
      <c r="D28" s="418" t="s">
        <v>314</v>
      </c>
      <c r="E28" s="418"/>
      <c r="F28" s="415" t="s">
        <v>332</v>
      </c>
      <c r="G28" s="415"/>
      <c r="H28" s="415"/>
      <c r="I28" s="416"/>
    </row>
    <row r="29" spans="2:9" s="289" customFormat="1" ht="60" customHeight="1" x14ac:dyDescent="0.35">
      <c r="B29" s="293" t="str">
        <f>References!A24</f>
        <v>X914-P</v>
      </c>
      <c r="C29" s="288">
        <f>INDEX(References!$B$13:$B$48,MATCH('Eligibility Table'!B29,References!$A$13:$A$48,0))</f>
        <v>80</v>
      </c>
      <c r="D29" s="418" t="s">
        <v>315</v>
      </c>
      <c r="E29" s="418"/>
      <c r="F29" s="415" t="s">
        <v>333</v>
      </c>
      <c r="G29" s="415"/>
      <c r="H29" s="415"/>
      <c r="I29" s="416"/>
    </row>
    <row r="30" spans="2:9" s="289" customFormat="1" ht="60" customHeight="1" x14ac:dyDescent="0.35">
      <c r="B30" s="293" t="str">
        <f>References!A25</f>
        <v>X915</v>
      </c>
      <c r="C30" s="288">
        <f>INDEX(References!$B$13:$B$48,MATCH('Eligibility Table'!B30,References!$A$13:$A$48,0))</f>
        <v>170</v>
      </c>
      <c r="D30" s="418" t="s">
        <v>316</v>
      </c>
      <c r="E30" s="418"/>
      <c r="F30" s="415" t="s">
        <v>332</v>
      </c>
      <c r="G30" s="415"/>
      <c r="H30" s="415"/>
      <c r="I30" s="416"/>
    </row>
    <row r="31" spans="2:9" s="289" customFormat="1" ht="60" customHeight="1" x14ac:dyDescent="0.35">
      <c r="B31" s="293" t="str">
        <f>References!A26</f>
        <v>X915-P</v>
      </c>
      <c r="C31" s="288">
        <f>INDEX(References!$B$13:$B$48,MATCH('Eligibility Table'!B31,References!$A$13:$A$48,0))</f>
        <v>170</v>
      </c>
      <c r="D31" s="418" t="s">
        <v>317</v>
      </c>
      <c r="E31" s="418"/>
      <c r="F31" s="415" t="s">
        <v>333</v>
      </c>
      <c r="G31" s="415"/>
      <c r="H31" s="415"/>
      <c r="I31" s="416"/>
    </row>
    <row r="32" spans="2:9" s="289" customFormat="1" ht="60" customHeight="1" x14ac:dyDescent="0.35">
      <c r="B32" s="293" t="str">
        <f>References!A27</f>
        <v>X920</v>
      </c>
      <c r="C32" s="288">
        <f>INDEX(References!$B$13:$B$48,MATCH('Eligibility Table'!B32,References!$A$13:$A$48,0))</f>
        <v>60</v>
      </c>
      <c r="D32" s="418" t="s">
        <v>318</v>
      </c>
      <c r="E32" s="418"/>
      <c r="F32" s="417" t="s">
        <v>334</v>
      </c>
      <c r="G32" s="415"/>
      <c r="H32" s="415"/>
      <c r="I32" s="416"/>
    </row>
    <row r="33" spans="2:9" s="289" customFormat="1" ht="60" customHeight="1" x14ac:dyDescent="0.35">
      <c r="B33" s="293" t="str">
        <f>References!A28</f>
        <v>X920-P</v>
      </c>
      <c r="C33" s="288">
        <f>INDEX(References!$B$13:$B$48,MATCH('Eligibility Table'!B33,References!$A$13:$A$48,0))</f>
        <v>60</v>
      </c>
      <c r="D33" s="418" t="s">
        <v>319</v>
      </c>
      <c r="E33" s="418"/>
      <c r="F33" s="417" t="s">
        <v>335</v>
      </c>
      <c r="G33" s="415"/>
      <c r="H33" s="415"/>
      <c r="I33" s="416"/>
    </row>
    <row r="34" spans="2:9" s="289" customFormat="1" ht="60" customHeight="1" x14ac:dyDescent="0.35">
      <c r="B34" s="293" t="str">
        <f>References!A29</f>
        <v>X921</v>
      </c>
      <c r="C34" s="288">
        <f>INDEX(References!$B$13:$B$48,MATCH('Eligibility Table'!B34,References!$A$13:$A$48,0))</f>
        <v>160</v>
      </c>
      <c r="D34" s="418" t="s">
        <v>320</v>
      </c>
      <c r="E34" s="418"/>
      <c r="F34" s="417" t="s">
        <v>334</v>
      </c>
      <c r="G34" s="415"/>
      <c r="H34" s="415"/>
      <c r="I34" s="416"/>
    </row>
    <row r="35" spans="2:9" s="289" customFormat="1" ht="60" customHeight="1" x14ac:dyDescent="0.35">
      <c r="B35" s="293" t="str">
        <f>References!A30</f>
        <v>X921-P</v>
      </c>
      <c r="C35" s="288">
        <f>INDEX(References!$B$13:$B$48,MATCH('Eligibility Table'!B35,References!$A$13:$A$48,0))</f>
        <v>160</v>
      </c>
      <c r="D35" s="418" t="s">
        <v>321</v>
      </c>
      <c r="E35" s="418"/>
      <c r="F35" s="417" t="s">
        <v>335</v>
      </c>
      <c r="G35" s="415"/>
      <c r="H35" s="415"/>
      <c r="I35" s="416"/>
    </row>
    <row r="36" spans="2:9" s="289" customFormat="1" ht="60" customHeight="1" x14ac:dyDescent="0.35">
      <c r="B36" s="293" t="str">
        <f>References!A31</f>
        <v>X922</v>
      </c>
      <c r="C36" s="288">
        <f>INDEX(References!$B$13:$B$48,MATCH('Eligibility Table'!B36,References!$A$13:$A$48,0))</f>
        <v>50</v>
      </c>
      <c r="D36" s="418" t="s">
        <v>325</v>
      </c>
      <c r="E36" s="418"/>
      <c r="F36" s="417" t="s">
        <v>336</v>
      </c>
      <c r="G36" s="415"/>
      <c r="H36" s="415"/>
      <c r="I36" s="416"/>
    </row>
    <row r="37" spans="2:9" s="289" customFormat="1" ht="60" customHeight="1" x14ac:dyDescent="0.35">
      <c r="B37" s="293" t="str">
        <f>References!A32</f>
        <v>X923</v>
      </c>
      <c r="C37" s="288">
        <f>INDEX(References!$B$13:$B$48,MATCH('Eligibility Table'!B37,References!$A$13:$A$48,0))</f>
        <v>100</v>
      </c>
      <c r="D37" s="418" t="s">
        <v>324</v>
      </c>
      <c r="E37" s="418"/>
      <c r="F37" s="417" t="s">
        <v>336</v>
      </c>
      <c r="G37" s="415"/>
      <c r="H37" s="415"/>
      <c r="I37" s="416"/>
    </row>
    <row r="38" spans="2:9" s="289" customFormat="1" ht="60" customHeight="1" x14ac:dyDescent="0.35">
      <c r="B38" s="293" t="str">
        <f>References!A33</f>
        <v>X924</v>
      </c>
      <c r="C38" s="288">
        <f>INDEX(References!$B$13:$B$48,MATCH('Eligibility Table'!B38,References!$A$13:$A$48,0))</f>
        <v>80</v>
      </c>
      <c r="D38" s="418" t="s">
        <v>328</v>
      </c>
      <c r="E38" s="418"/>
      <c r="F38" s="417" t="s">
        <v>331</v>
      </c>
      <c r="G38" s="415"/>
      <c r="H38" s="415"/>
      <c r="I38" s="416"/>
    </row>
    <row r="39" spans="2:9" s="289" customFormat="1" ht="60" customHeight="1" x14ac:dyDescent="0.35">
      <c r="B39" s="293" t="str">
        <f>References!A34</f>
        <v>X924-P</v>
      </c>
      <c r="C39" s="288">
        <f>INDEX(References!$B$13:$B$48,MATCH('Eligibility Table'!B39,References!$A$13:$A$48,0))</f>
        <v>80</v>
      </c>
      <c r="D39" s="418" t="s">
        <v>329</v>
      </c>
      <c r="E39" s="418"/>
      <c r="F39" s="417" t="s">
        <v>330</v>
      </c>
      <c r="G39" s="415"/>
      <c r="H39" s="415"/>
      <c r="I39" s="416"/>
    </row>
    <row r="40" spans="2:9" s="289" customFormat="1" ht="60" customHeight="1" x14ac:dyDescent="0.35">
      <c r="B40" s="293" t="str">
        <f>References!A35</f>
        <v>X925</v>
      </c>
      <c r="C40" s="288">
        <f>INDEX(References!$B$13:$B$48,MATCH('Eligibility Table'!B40,References!$A$13:$A$48,0))</f>
        <v>170</v>
      </c>
      <c r="D40" s="418" t="s">
        <v>326</v>
      </c>
      <c r="E40" s="418"/>
      <c r="F40" s="417" t="s">
        <v>331</v>
      </c>
      <c r="G40" s="415"/>
      <c r="H40" s="415"/>
      <c r="I40" s="416"/>
    </row>
    <row r="41" spans="2:9" s="289" customFormat="1" ht="60" customHeight="1" x14ac:dyDescent="0.35">
      <c r="B41" s="293" t="str">
        <f>References!A36</f>
        <v>X925-P</v>
      </c>
      <c r="C41" s="288">
        <f>INDEX(References!$B$13:$B$48,MATCH('Eligibility Table'!B41,References!$A$13:$A$48,0))</f>
        <v>170</v>
      </c>
      <c r="D41" s="418" t="s">
        <v>327</v>
      </c>
      <c r="E41" s="418"/>
      <c r="F41" s="417" t="s">
        <v>330</v>
      </c>
      <c r="G41" s="415"/>
      <c r="H41" s="415"/>
      <c r="I41" s="416"/>
    </row>
    <row r="42" spans="2:9" s="289" customFormat="1" ht="60" customHeight="1" x14ac:dyDescent="0.35">
      <c r="B42" s="293" t="str">
        <f>References!A37</f>
        <v>X930</v>
      </c>
      <c r="C42" s="288">
        <f>INDEX(References!$B$13:$B$48,MATCH('Eligibility Table'!B42,References!$A$13:$A$48,0))</f>
        <v>90</v>
      </c>
      <c r="D42" s="418" t="s">
        <v>340</v>
      </c>
      <c r="E42" s="418"/>
      <c r="F42" s="415" t="s">
        <v>337</v>
      </c>
      <c r="G42" s="415"/>
      <c r="H42" s="415"/>
      <c r="I42" s="416"/>
    </row>
    <row r="43" spans="2:9" s="289" customFormat="1" ht="60" customHeight="1" x14ac:dyDescent="0.35">
      <c r="B43" s="293" t="str">
        <f>References!A38</f>
        <v>X930-P</v>
      </c>
      <c r="C43" s="288">
        <f>INDEX(References!$B$13:$B$48,MATCH('Eligibility Table'!B43,References!$A$13:$A$48,0))</f>
        <v>90</v>
      </c>
      <c r="D43" s="418" t="s">
        <v>339</v>
      </c>
      <c r="E43" s="418"/>
      <c r="F43" s="415" t="s">
        <v>338</v>
      </c>
      <c r="G43" s="415"/>
      <c r="H43" s="415"/>
      <c r="I43" s="416"/>
    </row>
    <row r="44" spans="2:9" s="289" customFormat="1" ht="60" customHeight="1" x14ac:dyDescent="0.35">
      <c r="B44" s="293" t="str">
        <f>References!A39</f>
        <v>X931</v>
      </c>
      <c r="C44" s="288">
        <f>INDEX(References!$B$13:$B$48,MATCH('Eligibility Table'!B44,References!$A$13:$A$48,0))</f>
        <v>180</v>
      </c>
      <c r="D44" s="418" t="s">
        <v>342</v>
      </c>
      <c r="E44" s="418"/>
      <c r="F44" s="415" t="s">
        <v>337</v>
      </c>
      <c r="G44" s="415"/>
      <c r="H44" s="415"/>
      <c r="I44" s="416"/>
    </row>
    <row r="45" spans="2:9" s="289" customFormat="1" ht="60" customHeight="1" x14ac:dyDescent="0.35">
      <c r="B45" s="293" t="str">
        <f>References!A40</f>
        <v>X931-P</v>
      </c>
      <c r="C45" s="288">
        <f>INDEX(References!$B$13:$B$48,MATCH('Eligibility Table'!B45,References!$A$13:$A$48,0))</f>
        <v>180</v>
      </c>
      <c r="D45" s="418" t="s">
        <v>341</v>
      </c>
      <c r="E45" s="418"/>
      <c r="F45" s="415" t="s">
        <v>338</v>
      </c>
      <c r="G45" s="415"/>
      <c r="H45" s="415"/>
      <c r="I45" s="416"/>
    </row>
    <row r="46" spans="2:9" s="289" customFormat="1" ht="60" customHeight="1" x14ac:dyDescent="0.35">
      <c r="B46" s="293" t="str">
        <f>References!A41</f>
        <v>X932</v>
      </c>
      <c r="C46" s="288">
        <f>INDEX(References!$B$13:$B$48,MATCH('Eligibility Table'!B46,References!$A$13:$A$48,0))</f>
        <v>60</v>
      </c>
      <c r="D46" s="418" t="s">
        <v>344</v>
      </c>
      <c r="E46" s="418"/>
      <c r="F46" s="415" t="s">
        <v>343</v>
      </c>
      <c r="G46" s="415"/>
      <c r="H46" s="415"/>
      <c r="I46" s="416"/>
    </row>
    <row r="47" spans="2:9" s="289" customFormat="1" ht="60" customHeight="1" x14ac:dyDescent="0.35">
      <c r="B47" s="293" t="str">
        <f>References!A42</f>
        <v>X933</v>
      </c>
      <c r="C47" s="288">
        <f>INDEX(References!$B$13:$B$48,MATCH('Eligibility Table'!B47,References!$A$13:$A$48,0))</f>
        <v>130</v>
      </c>
      <c r="D47" s="418" t="s">
        <v>345</v>
      </c>
      <c r="E47" s="418"/>
      <c r="F47" s="415" t="s">
        <v>343</v>
      </c>
      <c r="G47" s="415"/>
      <c r="H47" s="415"/>
      <c r="I47" s="416"/>
    </row>
    <row r="48" spans="2:9" s="289" customFormat="1" ht="60" customHeight="1" x14ac:dyDescent="0.35">
      <c r="B48" s="293" t="str">
        <f>References!A43</f>
        <v>X934</v>
      </c>
      <c r="C48" s="288">
        <f>INDEX(References!$B$13:$B$48,MATCH('Eligibility Table'!B48,References!$A$13:$A$48,0))</f>
        <v>80</v>
      </c>
      <c r="D48" s="418" t="s">
        <v>350</v>
      </c>
      <c r="E48" s="418"/>
      <c r="F48" s="415" t="s">
        <v>346</v>
      </c>
      <c r="G48" s="415"/>
      <c r="H48" s="415"/>
      <c r="I48" s="416"/>
    </row>
    <row r="49" spans="2:9" s="289" customFormat="1" ht="60" customHeight="1" x14ac:dyDescent="0.35">
      <c r="B49" s="293" t="str">
        <f>References!A44</f>
        <v>X934-P</v>
      </c>
      <c r="C49" s="288">
        <f>INDEX(References!$B$13:$B$48,MATCH('Eligibility Table'!B49,References!$A$13:$A$48,0))</f>
        <v>80</v>
      </c>
      <c r="D49" s="418" t="s">
        <v>351</v>
      </c>
      <c r="E49" s="418"/>
      <c r="F49" s="415" t="s">
        <v>347</v>
      </c>
      <c r="G49" s="415"/>
      <c r="H49" s="415"/>
      <c r="I49" s="416"/>
    </row>
    <row r="50" spans="2:9" s="289" customFormat="1" ht="60" customHeight="1" x14ac:dyDescent="0.35">
      <c r="B50" s="293" t="str">
        <f>References!A45</f>
        <v>X935</v>
      </c>
      <c r="C50" s="288">
        <f>INDEX(References!$B$13:$B$48,MATCH('Eligibility Table'!B50,References!$A$13:$A$48,0))</f>
        <v>170</v>
      </c>
      <c r="D50" s="418" t="s">
        <v>348</v>
      </c>
      <c r="E50" s="418"/>
      <c r="F50" s="415" t="s">
        <v>346</v>
      </c>
      <c r="G50" s="415"/>
      <c r="H50" s="415"/>
      <c r="I50" s="426"/>
    </row>
    <row r="51" spans="2:9" s="289" customFormat="1" ht="60" customHeight="1" x14ac:dyDescent="0.35">
      <c r="B51" s="293" t="str">
        <f>References!A44</f>
        <v>X934-P</v>
      </c>
      <c r="C51" s="288">
        <f>INDEX(References!$B$13:$B$48,MATCH('Eligibility Table'!B51,References!$A$13:$A$48,0))</f>
        <v>80</v>
      </c>
      <c r="D51" s="418" t="s">
        <v>349</v>
      </c>
      <c r="E51" s="418"/>
      <c r="F51" s="415" t="s">
        <v>347</v>
      </c>
      <c r="G51" s="415"/>
      <c r="H51" s="415"/>
      <c r="I51" s="427"/>
    </row>
    <row r="52" spans="2:9" s="289" customFormat="1" ht="60" customHeight="1" x14ac:dyDescent="0.35">
      <c r="B52" s="293" t="s">
        <v>478</v>
      </c>
      <c r="C52" s="288">
        <f>INDEX(References!$B$13:$B$48,MATCH('Eligibility Table'!B52,References!$A$13:$A$48,0))</f>
        <v>5</v>
      </c>
      <c r="D52" s="428" t="s">
        <v>486</v>
      </c>
      <c r="E52" s="429"/>
      <c r="F52" s="415" t="s">
        <v>487</v>
      </c>
      <c r="G52" s="415"/>
      <c r="H52" s="415"/>
      <c r="I52" s="294"/>
    </row>
    <row r="53" spans="2:9" s="289" customFormat="1" ht="60" customHeight="1" x14ac:dyDescent="0.35">
      <c r="B53" s="293" t="s">
        <v>479</v>
      </c>
      <c r="C53" s="288">
        <f>INDEX(References!$B$13:$B$48,MATCH('Eligibility Table'!B53,References!$A$13:$A$48,0))</f>
        <v>35</v>
      </c>
      <c r="D53" s="418" t="s">
        <v>484</v>
      </c>
      <c r="E53" s="418"/>
      <c r="F53" s="430" t="s">
        <v>676</v>
      </c>
      <c r="G53" s="415"/>
      <c r="H53" s="415"/>
      <c r="I53" s="293"/>
    </row>
    <row r="54" spans="2:9" s="289" customFormat="1" ht="60" customHeight="1" x14ac:dyDescent="0.35">
      <c r="B54" s="293" t="s">
        <v>599</v>
      </c>
      <c r="C54" s="288">
        <f>INDEX(References!$B$13:$B$50,MATCH('Eligibility Table'!B54,References!$A$13:$A$50,0))</f>
        <v>35</v>
      </c>
      <c r="D54" s="418" t="s">
        <v>607</v>
      </c>
      <c r="E54" s="418"/>
      <c r="F54" s="415" t="s">
        <v>609</v>
      </c>
      <c r="G54" s="415"/>
      <c r="H54" s="415"/>
      <c r="I54" s="293"/>
    </row>
    <row r="55" spans="2:9" s="289" customFormat="1" ht="60" customHeight="1" x14ac:dyDescent="0.35">
      <c r="B55" s="293" t="s">
        <v>600</v>
      </c>
      <c r="C55" s="288">
        <f>INDEX(References!$B$13:$B$50,MATCH('Eligibility Table'!B55,References!$A$13:$A$50,0))</f>
        <v>40</v>
      </c>
      <c r="D55" s="418" t="s">
        <v>608</v>
      </c>
      <c r="E55" s="418"/>
      <c r="F55" s="415" t="s">
        <v>610</v>
      </c>
      <c r="G55" s="415"/>
      <c r="H55" s="415"/>
      <c r="I55" s="293"/>
    </row>
    <row r="56" spans="2:9" x14ac:dyDescent="0.35"/>
    <row r="57" spans="2:9" x14ac:dyDescent="0.35"/>
    <row r="58" spans="2:9" x14ac:dyDescent="0.35"/>
    <row r="59" spans="2:9" x14ac:dyDescent="0.35"/>
  </sheetData>
  <sheetProtection algorithmName="SHA-512" hashValue="1N310J89V6aAEmVUAcARMImRL5TR9znaE5ExOrTodgOGsDMysGIHyXlMyEMZH4svoXc/1dv8RMys8CGSsEUuRw==" saltValue="J2YXlPlEwfmh8RpDPBFDrg==" spinCount="100000" sheet="1" objects="1" scenarios="1"/>
  <mergeCells count="100">
    <mergeCell ref="D54:E54"/>
    <mergeCell ref="F54:H54"/>
    <mergeCell ref="D55:E55"/>
    <mergeCell ref="F55:H55"/>
    <mergeCell ref="D53:E53"/>
    <mergeCell ref="D33:E33"/>
    <mergeCell ref="I50:I51"/>
    <mergeCell ref="F52:H52"/>
    <mergeCell ref="D52:E52"/>
    <mergeCell ref="F53:H53"/>
    <mergeCell ref="D50:E50"/>
    <mergeCell ref="F51:H51"/>
    <mergeCell ref="F50:H50"/>
    <mergeCell ref="D51:E51"/>
    <mergeCell ref="D45:E45"/>
    <mergeCell ref="D49:E49"/>
    <mergeCell ref="D47:E47"/>
    <mergeCell ref="D44:E44"/>
    <mergeCell ref="D46:E46"/>
    <mergeCell ref="D48:E48"/>
    <mergeCell ref="F38:H38"/>
    <mergeCell ref="B4:I4"/>
    <mergeCell ref="B15:I15"/>
    <mergeCell ref="D17:E17"/>
    <mergeCell ref="F17:H17"/>
    <mergeCell ref="D18:E18"/>
    <mergeCell ref="F18:H18"/>
    <mergeCell ref="I18:I19"/>
    <mergeCell ref="F19:H19"/>
    <mergeCell ref="D19:E19"/>
    <mergeCell ref="B7:J7"/>
    <mergeCell ref="B8:J8"/>
    <mergeCell ref="B9:J9"/>
    <mergeCell ref="D34:E34"/>
    <mergeCell ref="D36:E36"/>
    <mergeCell ref="D43:E43"/>
    <mergeCell ref="D35:E35"/>
    <mergeCell ref="D41:E41"/>
    <mergeCell ref="D39:E39"/>
    <mergeCell ref="D38:E38"/>
    <mergeCell ref="D37:E37"/>
    <mergeCell ref="D40:E40"/>
    <mergeCell ref="D42:E42"/>
    <mergeCell ref="D32:E32"/>
    <mergeCell ref="D27:E27"/>
    <mergeCell ref="D20:E20"/>
    <mergeCell ref="D22:E22"/>
    <mergeCell ref="D24:E24"/>
    <mergeCell ref="D26:E26"/>
    <mergeCell ref="D28:E28"/>
    <mergeCell ref="D31:E31"/>
    <mergeCell ref="D30:E30"/>
    <mergeCell ref="D21:E21"/>
    <mergeCell ref="D23:E23"/>
    <mergeCell ref="D25:E25"/>
    <mergeCell ref="D29:E29"/>
    <mergeCell ref="I20:I21"/>
    <mergeCell ref="I22:I23"/>
    <mergeCell ref="I24:I25"/>
    <mergeCell ref="I26:I27"/>
    <mergeCell ref="F22:H22"/>
    <mergeCell ref="F23:H23"/>
    <mergeCell ref="F24:H24"/>
    <mergeCell ref="F25:H25"/>
    <mergeCell ref="F26:H26"/>
    <mergeCell ref="F27:H27"/>
    <mergeCell ref="F20:H20"/>
    <mergeCell ref="F21:H21"/>
    <mergeCell ref="I28:I29"/>
    <mergeCell ref="I30:I31"/>
    <mergeCell ref="I32:I33"/>
    <mergeCell ref="F40:H40"/>
    <mergeCell ref="F41:H41"/>
    <mergeCell ref="I38:I39"/>
    <mergeCell ref="F32:H32"/>
    <mergeCell ref="F33:H33"/>
    <mergeCell ref="I34:I35"/>
    <mergeCell ref="I36:I37"/>
    <mergeCell ref="F35:H35"/>
    <mergeCell ref="F28:H28"/>
    <mergeCell ref="F29:H29"/>
    <mergeCell ref="F36:H36"/>
    <mergeCell ref="F37:H37"/>
    <mergeCell ref="F34:H34"/>
    <mergeCell ref="F30:H30"/>
    <mergeCell ref="F31:H31"/>
    <mergeCell ref="F47:H47"/>
    <mergeCell ref="F48:H48"/>
    <mergeCell ref="I40:I41"/>
    <mergeCell ref="I42:I43"/>
    <mergeCell ref="I44:I45"/>
    <mergeCell ref="I46:I47"/>
    <mergeCell ref="I48:I49"/>
    <mergeCell ref="F49:H49"/>
    <mergeCell ref="F43:H43"/>
    <mergeCell ref="F45:H45"/>
    <mergeCell ref="F44:H44"/>
    <mergeCell ref="F39:H39"/>
    <mergeCell ref="F46:H46"/>
    <mergeCell ref="F42:H42"/>
  </mergeCells>
  <phoneticPr fontId="32" type="noConversion"/>
  <pageMargins left="0.7" right="0.7" top="0.75" bottom="0.75" header="0.3" footer="0.3"/>
  <pageSetup scale="26" fitToHeight="3"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rowBreaks count="1" manualBreakCount="1">
    <brk id="45"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B1:S227"/>
  <sheetViews>
    <sheetView showGridLines="0" workbookViewId="0">
      <selection activeCell="G108" sqref="G108"/>
    </sheetView>
  </sheetViews>
  <sheetFormatPr defaultColWidth="8.81640625" defaultRowHeight="14.5" x14ac:dyDescent="0.35"/>
  <cols>
    <col min="1" max="1" width="3.54296875" customWidth="1"/>
    <col min="2" max="2" width="4.54296875" customWidth="1"/>
    <col min="3" max="3" width="18" customWidth="1"/>
    <col min="4" max="4" width="5.54296875" customWidth="1"/>
    <col min="5" max="5" width="23.81640625" customWidth="1"/>
    <col min="6" max="6" width="12.81640625" customWidth="1"/>
    <col min="7" max="7" width="23.453125" customWidth="1"/>
    <col min="8" max="8" width="4" bestFit="1" customWidth="1"/>
    <col min="9" max="9" width="15" customWidth="1"/>
    <col min="10" max="10" width="3.54296875" customWidth="1"/>
    <col min="11" max="11" width="15.453125" customWidth="1"/>
    <col min="12" max="12" width="9.54296875" customWidth="1"/>
    <col min="13" max="13" width="9.453125" customWidth="1"/>
    <col min="14" max="14" width="10.81640625" customWidth="1"/>
    <col min="17" max="17" width="14.1796875" customWidth="1"/>
    <col min="18" max="19" width="9.54296875" bestFit="1" customWidth="1"/>
  </cols>
  <sheetData>
    <row r="1" spans="2:19" ht="60" customHeight="1" x14ac:dyDescent="0.35">
      <c r="B1" s="73" t="str">
        <f>CONCATENATE(Development!$A$9," Commercial Efficiency Program")</f>
        <v>2025 Commercial Efficiency Program</v>
      </c>
      <c r="E1" s="148"/>
      <c r="F1" s="148"/>
      <c r="G1" s="148"/>
      <c r="H1" s="148"/>
      <c r="I1" s="150"/>
      <c r="J1" s="150"/>
      <c r="K1" s="150"/>
      <c r="L1" s="150"/>
      <c r="M1" s="150"/>
      <c r="N1" s="150"/>
      <c r="O1" s="150"/>
      <c r="P1" s="150"/>
    </row>
    <row r="2" spans="2:19" ht="23.15" customHeight="1" x14ac:dyDescent="0.35">
      <c r="C2" s="1" t="str">
        <f>Development!A2&amp;" "&amp;Development!A9&amp;" "&amp;"version "&amp;Development!A7</f>
        <v>Outdoor Lighting 2025 version 1.0</v>
      </c>
      <c r="D2" s="151"/>
      <c r="M2" s="150"/>
      <c r="N2" s="150"/>
      <c r="O2" s="150"/>
      <c r="P2" s="150"/>
    </row>
    <row r="5" spans="2:19" ht="15.5" x14ac:dyDescent="0.35">
      <c r="C5" s="107" t="s">
        <v>189</v>
      </c>
      <c r="D5" s="431" t="s">
        <v>269</v>
      </c>
      <c r="E5" s="431"/>
      <c r="F5" s="107"/>
      <c r="G5" s="107"/>
      <c r="H5" s="107"/>
      <c r="I5" s="107"/>
      <c r="J5" s="107"/>
      <c r="K5" s="107"/>
    </row>
    <row r="6" spans="2:19" ht="15.5" x14ac:dyDescent="0.35">
      <c r="C6" s="107" t="s">
        <v>197</v>
      </c>
      <c r="D6" s="431">
        <f>Application!N40</f>
        <v>0</v>
      </c>
      <c r="E6" s="431"/>
      <c r="F6" s="107"/>
      <c r="G6" s="107"/>
      <c r="H6" s="107"/>
      <c r="I6" s="107"/>
      <c r="J6" s="107"/>
      <c r="K6" s="107"/>
    </row>
    <row r="7" spans="2:19" ht="15" customHeight="1" x14ac:dyDescent="0.35">
      <c r="C7" s="107" t="s">
        <v>280</v>
      </c>
      <c r="D7" s="432">
        <f>Application!D16</f>
        <v>0</v>
      </c>
      <c r="E7" s="432"/>
      <c r="F7" s="11"/>
      <c r="G7" s="11"/>
      <c r="H7" s="11"/>
      <c r="I7" s="11"/>
      <c r="J7" s="11"/>
      <c r="K7" s="11"/>
      <c r="L7" s="3"/>
      <c r="M7" s="3"/>
      <c r="N7" s="3"/>
      <c r="O7" s="3"/>
      <c r="P7" s="3"/>
      <c r="Q7" s="3"/>
    </row>
    <row r="8" spans="2:19" ht="15" customHeight="1" x14ac:dyDescent="0.35">
      <c r="C8" s="107" t="s">
        <v>2</v>
      </c>
      <c r="D8" s="431">
        <f>Application!D10</f>
        <v>0</v>
      </c>
      <c r="E8" s="431"/>
      <c r="F8" s="11"/>
      <c r="G8" s="11"/>
      <c r="H8" s="11"/>
      <c r="I8" s="107"/>
      <c r="J8" s="11"/>
      <c r="K8" s="11"/>
      <c r="L8" s="3"/>
      <c r="M8" s="3"/>
      <c r="N8" s="3"/>
      <c r="O8" s="3"/>
      <c r="P8" s="3"/>
      <c r="Q8" s="3"/>
    </row>
    <row r="9" spans="2:19" ht="15.65" customHeight="1" x14ac:dyDescent="0.35">
      <c r="O9" s="3"/>
      <c r="P9" s="3"/>
      <c r="Q9" s="3"/>
      <c r="S9" t="s">
        <v>192</v>
      </c>
    </row>
    <row r="10" spans="2:19" ht="15" customHeight="1" x14ac:dyDescent="0.35">
      <c r="C10" s="107" t="s">
        <v>193</v>
      </c>
      <c r="D10" s="107"/>
      <c r="E10" s="107"/>
      <c r="F10" s="152">
        <f>Calculations!L159</f>
        <v>0</v>
      </c>
      <c r="G10" s="11" t="s">
        <v>196</v>
      </c>
      <c r="H10" s="154">
        <v>180</v>
      </c>
      <c r="I10" s="11" t="s">
        <v>202</v>
      </c>
      <c r="J10" s="435">
        <f ca="1">TODAY()</f>
        <v>45649</v>
      </c>
      <c r="K10" s="435"/>
      <c r="L10" s="3"/>
      <c r="M10" s="3"/>
      <c r="N10" s="3"/>
      <c r="O10" s="3"/>
      <c r="P10" s="3"/>
      <c r="Q10" s="3"/>
      <c r="R10" s="3"/>
    </row>
    <row r="11" spans="2:19" ht="15.5" x14ac:dyDescent="0.35">
      <c r="C11" s="107" t="s">
        <v>191</v>
      </c>
      <c r="D11" s="107"/>
      <c r="E11" s="11"/>
      <c r="F11" s="11"/>
      <c r="G11" s="11"/>
      <c r="H11" s="11"/>
      <c r="I11" s="11"/>
      <c r="J11" s="11"/>
      <c r="K11" s="11"/>
      <c r="L11" s="149"/>
      <c r="M11" s="149"/>
      <c r="N11" s="149"/>
      <c r="O11" s="149"/>
      <c r="P11" s="149"/>
      <c r="Q11" s="149"/>
      <c r="R11" s="149"/>
    </row>
    <row r="12" spans="2:19" ht="15" customHeight="1" x14ac:dyDescent="0.35">
      <c r="D12" s="107"/>
      <c r="E12" s="11"/>
      <c r="F12" s="11"/>
      <c r="G12" s="11"/>
      <c r="H12" s="11"/>
      <c r="I12" s="11"/>
      <c r="J12" s="11"/>
      <c r="K12" s="11"/>
      <c r="L12" s="3"/>
      <c r="M12" s="3"/>
      <c r="N12" s="3"/>
      <c r="O12" s="3"/>
      <c r="P12" s="3"/>
      <c r="Q12" s="3"/>
      <c r="R12" s="3"/>
    </row>
    <row r="13" spans="2:19" ht="15" customHeight="1" x14ac:dyDescent="0.35">
      <c r="C13" s="107"/>
      <c r="D13" s="107"/>
      <c r="E13" s="11"/>
      <c r="F13" s="11"/>
      <c r="G13" s="11"/>
      <c r="H13" s="11"/>
      <c r="I13" s="11"/>
      <c r="J13" s="11"/>
      <c r="K13" s="11"/>
      <c r="L13" s="3"/>
      <c r="M13" s="3"/>
      <c r="N13" s="3"/>
      <c r="O13" s="3"/>
      <c r="P13" s="3"/>
      <c r="Q13" s="3"/>
      <c r="R13" s="3"/>
    </row>
    <row r="14" spans="2:19" ht="15" customHeight="1" x14ac:dyDescent="0.35">
      <c r="C14" s="107" t="s">
        <v>188</v>
      </c>
      <c r="D14" s="107"/>
      <c r="E14" s="11"/>
      <c r="F14" s="11"/>
      <c r="G14" s="11"/>
      <c r="H14" s="11"/>
      <c r="I14" s="11"/>
      <c r="J14" s="11"/>
      <c r="K14" s="11"/>
      <c r="L14" s="3"/>
      <c r="M14" s="3"/>
      <c r="N14" s="3"/>
      <c r="O14" s="3"/>
      <c r="P14" s="3"/>
      <c r="Q14" s="3"/>
      <c r="R14" s="3"/>
    </row>
    <row r="15" spans="2:19" ht="15" hidden="1" customHeight="1" x14ac:dyDescent="0.35">
      <c r="C15" s="107"/>
      <c r="D15" s="107"/>
      <c r="E15" s="11"/>
      <c r="F15" s="11"/>
      <c r="G15" s="11"/>
      <c r="H15" s="11"/>
      <c r="I15" s="11"/>
      <c r="J15" s="11"/>
      <c r="K15" s="11"/>
      <c r="L15" s="3"/>
      <c r="M15" s="3"/>
      <c r="N15" s="3"/>
      <c r="O15" s="3"/>
      <c r="P15" s="3"/>
      <c r="Q15" s="3"/>
      <c r="R15" s="3"/>
    </row>
    <row r="16" spans="2:19" ht="15.5" x14ac:dyDescent="0.35">
      <c r="C16" s="153" t="s">
        <v>194</v>
      </c>
      <c r="D16" s="153"/>
      <c r="E16" s="434" t="s">
        <v>11</v>
      </c>
      <c r="F16" s="434"/>
      <c r="G16" s="434"/>
      <c r="H16" s="153"/>
      <c r="I16" s="153" t="s">
        <v>195</v>
      </c>
      <c r="J16" s="153"/>
      <c r="K16" s="437" t="s">
        <v>268</v>
      </c>
      <c r="L16" s="437"/>
    </row>
    <row r="17" spans="3:12" ht="15.5" hidden="1" x14ac:dyDescent="0.35">
      <c r="C17" s="154" t="e">
        <f>#REF!</f>
        <v>#REF!</v>
      </c>
      <c r="D17" s="154"/>
      <c r="E17" s="436" t="e">
        <f>#REF!</f>
        <v>#REF!</v>
      </c>
      <c r="F17" s="436"/>
      <c r="G17" s="436"/>
      <c r="H17" s="154"/>
      <c r="I17" s="154" t="e">
        <f>#REF!</f>
        <v>#REF!</v>
      </c>
      <c r="J17" s="154"/>
      <c r="K17" s="431" t="e">
        <f>#REF!</f>
        <v>#REF!</v>
      </c>
      <c r="L17" s="431"/>
    </row>
    <row r="18" spans="3:12" ht="15.5" hidden="1" x14ac:dyDescent="0.35">
      <c r="C18" s="154" t="e">
        <f>#REF!</f>
        <v>#REF!</v>
      </c>
      <c r="D18" s="154"/>
      <c r="E18" s="431" t="e">
        <f>#REF!</f>
        <v>#REF!</v>
      </c>
      <c r="F18" s="431"/>
      <c r="G18" s="431"/>
      <c r="H18" s="107"/>
      <c r="I18" s="154" t="e">
        <f>#REF!</f>
        <v>#REF!</v>
      </c>
      <c r="J18" s="154"/>
      <c r="K18" s="431" t="e">
        <f>#REF!</f>
        <v>#REF!</v>
      </c>
      <c r="L18" s="431"/>
    </row>
    <row r="19" spans="3:12" ht="15.5" hidden="1" x14ac:dyDescent="0.35">
      <c r="C19" s="154" t="e">
        <f>#REF!</f>
        <v>#REF!</v>
      </c>
      <c r="D19" s="154"/>
      <c r="E19" s="431" t="e">
        <f>#REF!</f>
        <v>#REF!</v>
      </c>
      <c r="F19" s="431"/>
      <c r="G19" s="431"/>
      <c r="H19" s="107"/>
      <c r="I19" s="154" t="e">
        <f>#REF!</f>
        <v>#REF!</v>
      </c>
      <c r="J19" s="154"/>
      <c r="K19" s="431" t="e">
        <f>#REF!</f>
        <v>#REF!</v>
      </c>
      <c r="L19" s="431"/>
    </row>
    <row r="20" spans="3:12" ht="15.5" hidden="1" x14ac:dyDescent="0.35">
      <c r="C20" s="154" t="e">
        <f>#REF!</f>
        <v>#REF!</v>
      </c>
      <c r="D20" s="154"/>
      <c r="E20" s="431" t="e">
        <f>#REF!</f>
        <v>#REF!</v>
      </c>
      <c r="F20" s="431"/>
      <c r="G20" s="431"/>
      <c r="H20" s="431"/>
      <c r="I20" s="154" t="e">
        <f>#REF!</f>
        <v>#REF!</v>
      </c>
      <c r="J20" s="154"/>
      <c r="K20" s="431" t="e">
        <f>#REF!</f>
        <v>#REF!</v>
      </c>
      <c r="L20" s="431"/>
    </row>
    <row r="21" spans="3:12" ht="15.5" hidden="1" x14ac:dyDescent="0.35">
      <c r="C21" s="154" t="e">
        <f>#REF!</f>
        <v>#REF!</v>
      </c>
      <c r="D21" s="154"/>
      <c r="E21" s="431" t="e">
        <f>#REF!</f>
        <v>#REF!</v>
      </c>
      <c r="F21" s="431"/>
      <c r="G21" s="431"/>
      <c r="H21" s="154"/>
      <c r="I21" s="154" t="e">
        <f>#REF!</f>
        <v>#REF!</v>
      </c>
      <c r="J21" s="154"/>
      <c r="K21" s="431" t="e">
        <f>#REF!</f>
        <v>#REF!</v>
      </c>
      <c r="L21" s="431"/>
    </row>
    <row r="22" spans="3:12" ht="14.5" hidden="1" customHeight="1" x14ac:dyDescent="0.35">
      <c r="C22" s="154" t="e">
        <f>#REF!</f>
        <v>#REF!</v>
      </c>
      <c r="D22" s="154"/>
      <c r="E22" s="431" t="e">
        <f>#REF!</f>
        <v>#REF!</v>
      </c>
      <c r="F22" s="431"/>
      <c r="G22" s="431"/>
      <c r="H22" s="154"/>
      <c r="I22" s="154" t="e">
        <f>#REF!</f>
        <v>#REF!</v>
      </c>
      <c r="J22" s="154"/>
      <c r="K22" s="431" t="e">
        <f>#REF!</f>
        <v>#REF!</v>
      </c>
      <c r="L22" s="431"/>
    </row>
    <row r="23" spans="3:12" ht="14.5" hidden="1" customHeight="1" x14ac:dyDescent="0.35">
      <c r="C23" s="154" t="e">
        <f>#REF!</f>
        <v>#REF!</v>
      </c>
      <c r="D23" s="154"/>
      <c r="E23" s="431" t="e">
        <f>#REF!</f>
        <v>#REF!</v>
      </c>
      <c r="F23" s="431"/>
      <c r="G23" s="431"/>
      <c r="H23" s="154"/>
      <c r="I23" s="154" t="e">
        <f>#REF!</f>
        <v>#REF!</v>
      </c>
      <c r="J23" s="154"/>
      <c r="K23" s="431" t="e">
        <f>#REF!</f>
        <v>#REF!</v>
      </c>
      <c r="L23" s="431"/>
    </row>
    <row r="24" spans="3:12" ht="14.5" hidden="1" customHeight="1" x14ac:dyDescent="0.35">
      <c r="C24" s="154" t="e">
        <f>#REF!</f>
        <v>#REF!</v>
      </c>
      <c r="D24" s="154"/>
      <c r="E24" s="431" t="e">
        <f>#REF!</f>
        <v>#REF!</v>
      </c>
      <c r="F24" s="431"/>
      <c r="G24" s="431"/>
      <c r="H24" s="154"/>
      <c r="I24" s="154" t="e">
        <f>#REF!</f>
        <v>#REF!</v>
      </c>
      <c r="J24" s="154"/>
      <c r="K24" s="431" t="e">
        <f>#REF!</f>
        <v>#REF!</v>
      </c>
      <c r="L24" s="431"/>
    </row>
    <row r="25" spans="3:12" ht="14.5" hidden="1" customHeight="1" x14ac:dyDescent="0.35">
      <c r="C25" s="154" t="e">
        <f>#REF!</f>
        <v>#REF!</v>
      </c>
      <c r="D25" s="154"/>
      <c r="E25" s="431" t="e">
        <f>#REF!</f>
        <v>#REF!</v>
      </c>
      <c r="F25" s="431"/>
      <c r="G25" s="431"/>
      <c r="H25" s="154"/>
      <c r="I25" s="154" t="e">
        <f>#REF!</f>
        <v>#REF!</v>
      </c>
      <c r="J25" s="154"/>
      <c r="K25" s="431" t="e">
        <f>#REF!</f>
        <v>#REF!</v>
      </c>
      <c r="L25" s="431"/>
    </row>
    <row r="26" spans="3:12" ht="14.5" hidden="1" customHeight="1" x14ac:dyDescent="0.35">
      <c r="C26" s="154" t="e">
        <f>#REF!</f>
        <v>#REF!</v>
      </c>
      <c r="D26" s="154"/>
      <c r="E26" s="431" t="e">
        <f>#REF!</f>
        <v>#REF!</v>
      </c>
      <c r="F26" s="431"/>
      <c r="G26" s="431"/>
      <c r="H26" s="154"/>
      <c r="I26" s="154" t="e">
        <f>#REF!</f>
        <v>#REF!</v>
      </c>
      <c r="J26" s="154"/>
      <c r="K26" s="431" t="e">
        <f>#REF!</f>
        <v>#REF!</v>
      </c>
      <c r="L26" s="431"/>
    </row>
    <row r="27" spans="3:12" ht="14.5" hidden="1" customHeight="1" x14ac:dyDescent="0.35">
      <c r="C27" s="154" t="e">
        <f>#REF!</f>
        <v>#REF!</v>
      </c>
      <c r="D27" s="154"/>
      <c r="E27" s="431" t="e">
        <f>#REF!</f>
        <v>#REF!</v>
      </c>
      <c r="F27" s="431"/>
      <c r="G27" s="431"/>
      <c r="H27" s="154"/>
      <c r="I27" s="154" t="e">
        <f>#REF!</f>
        <v>#REF!</v>
      </c>
      <c r="J27" s="154"/>
      <c r="K27" s="431" t="e">
        <f>#REF!</f>
        <v>#REF!</v>
      </c>
      <c r="L27" s="431"/>
    </row>
    <row r="28" spans="3:12" ht="14.5" hidden="1" customHeight="1" x14ac:dyDescent="0.35">
      <c r="C28" s="154" t="e">
        <f>#REF!</f>
        <v>#REF!</v>
      </c>
      <c r="D28" s="154"/>
      <c r="E28" s="431" t="e">
        <f>#REF!</f>
        <v>#REF!</v>
      </c>
      <c r="F28" s="431"/>
      <c r="G28" s="431"/>
      <c r="H28" s="154"/>
      <c r="I28" s="154" t="e">
        <f>#REF!</f>
        <v>#REF!</v>
      </c>
      <c r="J28" s="154"/>
      <c r="K28" s="431" t="e">
        <f>#REF!</f>
        <v>#REF!</v>
      </c>
      <c r="L28" s="431"/>
    </row>
    <row r="29" spans="3:12" ht="14.5" hidden="1" customHeight="1" x14ac:dyDescent="0.35">
      <c r="C29" s="154" t="e">
        <f>#REF!</f>
        <v>#REF!</v>
      </c>
      <c r="D29" s="154"/>
      <c r="E29" s="431" t="e">
        <f>#REF!</f>
        <v>#REF!</v>
      </c>
      <c r="F29" s="431"/>
      <c r="G29" s="431"/>
      <c r="H29" s="154"/>
      <c r="I29" s="154" t="e">
        <f>#REF!</f>
        <v>#REF!</v>
      </c>
      <c r="J29" s="154"/>
      <c r="K29" s="431" t="e">
        <f>#REF!</f>
        <v>#REF!</v>
      </c>
      <c r="L29" s="431"/>
    </row>
    <row r="30" spans="3:12" ht="14.5" hidden="1" customHeight="1" x14ac:dyDescent="0.35">
      <c r="C30" s="154" t="e">
        <f>#REF!</f>
        <v>#REF!</v>
      </c>
      <c r="D30" s="154"/>
      <c r="E30" s="431" t="e">
        <f>#REF!</f>
        <v>#REF!</v>
      </c>
      <c r="F30" s="431"/>
      <c r="G30" s="431"/>
      <c r="H30" s="154"/>
      <c r="I30" s="154" t="e">
        <f>#REF!</f>
        <v>#REF!</v>
      </c>
      <c r="J30" s="154"/>
      <c r="K30" s="431" t="e">
        <f>#REF!</f>
        <v>#REF!</v>
      </c>
      <c r="L30" s="431"/>
    </row>
    <row r="31" spans="3:12" ht="14.5" hidden="1" customHeight="1" x14ac:dyDescent="0.35">
      <c r="C31" s="154" t="e">
        <f>#REF!</f>
        <v>#REF!</v>
      </c>
      <c r="D31" s="154"/>
      <c r="E31" s="431" t="e">
        <f>#REF!</f>
        <v>#REF!</v>
      </c>
      <c r="F31" s="431"/>
      <c r="G31" s="431"/>
      <c r="H31" s="154"/>
      <c r="I31" s="154" t="e">
        <f>#REF!</f>
        <v>#REF!</v>
      </c>
      <c r="J31" s="154"/>
      <c r="K31" s="431" t="e">
        <f>#REF!</f>
        <v>#REF!</v>
      </c>
      <c r="L31" s="431"/>
    </row>
    <row r="32" spans="3:12" ht="14.5" hidden="1" customHeight="1" x14ac:dyDescent="0.35">
      <c r="C32" s="154" t="e">
        <f>#REF!</f>
        <v>#REF!</v>
      </c>
      <c r="D32" s="154"/>
      <c r="E32" s="431" t="e">
        <f>#REF!</f>
        <v>#REF!</v>
      </c>
      <c r="F32" s="431"/>
      <c r="G32" s="431"/>
      <c r="H32" s="154"/>
      <c r="I32" s="154" t="e">
        <f>#REF!</f>
        <v>#REF!</v>
      </c>
      <c r="J32" s="154"/>
      <c r="K32" s="431" t="e">
        <f>#REF!</f>
        <v>#REF!</v>
      </c>
      <c r="L32" s="431"/>
    </row>
    <row r="33" spans="3:12" ht="14.5" hidden="1" customHeight="1" x14ac:dyDescent="0.35">
      <c r="C33" s="154" t="e">
        <f>#REF!</f>
        <v>#REF!</v>
      </c>
      <c r="D33" s="154"/>
      <c r="E33" s="431" t="e">
        <f>#REF!</f>
        <v>#REF!</v>
      </c>
      <c r="F33" s="431"/>
      <c r="G33" s="431"/>
      <c r="H33" s="154"/>
      <c r="I33" s="154" t="e">
        <f>#REF!</f>
        <v>#REF!</v>
      </c>
      <c r="J33" s="154"/>
      <c r="K33" s="431" t="e">
        <f>#REF!</f>
        <v>#REF!</v>
      </c>
      <c r="L33" s="431"/>
    </row>
    <row r="34" spans="3:12" ht="14.5" hidden="1" customHeight="1" x14ac:dyDescent="0.35">
      <c r="C34" s="154" t="e">
        <f>#REF!</f>
        <v>#REF!</v>
      </c>
      <c r="D34" s="154"/>
      <c r="E34" s="431" t="e">
        <f>#REF!</f>
        <v>#REF!</v>
      </c>
      <c r="F34" s="431"/>
      <c r="G34" s="431"/>
      <c r="H34" s="154"/>
      <c r="I34" s="154" t="e">
        <f>#REF!</f>
        <v>#REF!</v>
      </c>
      <c r="J34" s="154"/>
      <c r="K34" s="431" t="e">
        <f>#REF!</f>
        <v>#REF!</v>
      </c>
      <c r="L34" s="431"/>
    </row>
    <row r="35" spans="3:12" ht="14.5" hidden="1" customHeight="1" x14ac:dyDescent="0.35">
      <c r="C35" s="154" t="e">
        <f>#REF!</f>
        <v>#REF!</v>
      </c>
      <c r="D35" s="154"/>
      <c r="E35" s="431" t="e">
        <f>#REF!</f>
        <v>#REF!</v>
      </c>
      <c r="F35" s="431"/>
      <c r="G35" s="431"/>
      <c r="H35" s="154"/>
      <c r="I35" s="154" t="e">
        <f>#REF!</f>
        <v>#REF!</v>
      </c>
      <c r="J35" s="154"/>
      <c r="K35" s="431" t="e">
        <f>#REF!</f>
        <v>#REF!</v>
      </c>
      <c r="L35" s="431"/>
    </row>
    <row r="36" spans="3:12" ht="14.5" hidden="1" customHeight="1" x14ac:dyDescent="0.35">
      <c r="C36" s="154" t="e">
        <f>#REF!</f>
        <v>#REF!</v>
      </c>
      <c r="D36" s="154"/>
      <c r="E36" s="431" t="e">
        <f>#REF!</f>
        <v>#REF!</v>
      </c>
      <c r="F36" s="431"/>
      <c r="G36" s="431"/>
      <c r="H36" s="154"/>
      <c r="I36" s="154" t="e">
        <f>#REF!</f>
        <v>#REF!</v>
      </c>
      <c r="J36" s="154"/>
      <c r="K36" s="431" t="e">
        <f>#REF!</f>
        <v>#REF!</v>
      </c>
      <c r="L36" s="431"/>
    </row>
    <row r="37" spans="3:12" ht="15.5" hidden="1" x14ac:dyDescent="0.35">
      <c r="C37" s="154" t="e">
        <f>#REF!</f>
        <v>#REF!</v>
      </c>
      <c r="D37" s="154"/>
      <c r="E37" s="431" t="e">
        <f>#REF!</f>
        <v>#REF!</v>
      </c>
      <c r="F37" s="431"/>
      <c r="G37" s="431"/>
      <c r="H37" s="154"/>
      <c r="I37" s="154" t="e">
        <f>#REF!</f>
        <v>#REF!</v>
      </c>
      <c r="J37" s="154"/>
      <c r="K37" s="431" t="e">
        <f>#REF!</f>
        <v>#REF!</v>
      </c>
      <c r="L37" s="431"/>
    </row>
    <row r="38" spans="3:12" ht="14.5" hidden="1" customHeight="1" x14ac:dyDescent="0.35">
      <c r="C38" s="154" t="e">
        <f>#REF!</f>
        <v>#REF!</v>
      </c>
      <c r="D38" s="154"/>
      <c r="E38" s="431" t="e">
        <f>#REF!</f>
        <v>#REF!</v>
      </c>
      <c r="F38" s="431"/>
      <c r="G38" s="431"/>
      <c r="H38" s="154"/>
      <c r="I38" s="154" t="e">
        <f>#REF!</f>
        <v>#REF!</v>
      </c>
      <c r="J38" s="154"/>
      <c r="K38" s="431" t="e">
        <f>#REF!</f>
        <v>#REF!</v>
      </c>
      <c r="L38" s="431"/>
    </row>
    <row r="39" spans="3:12" ht="14.5" hidden="1" customHeight="1" x14ac:dyDescent="0.35">
      <c r="C39" s="154" t="e">
        <f>#REF!</f>
        <v>#REF!</v>
      </c>
      <c r="D39" s="154"/>
      <c r="E39" s="431" t="e">
        <f>#REF!</f>
        <v>#REF!</v>
      </c>
      <c r="F39" s="431"/>
      <c r="G39" s="431"/>
      <c r="H39" s="154"/>
      <c r="I39" s="154" t="e">
        <f>#REF!</f>
        <v>#REF!</v>
      </c>
      <c r="J39" s="154"/>
      <c r="K39" s="431" t="e">
        <f>#REF!</f>
        <v>#REF!</v>
      </c>
      <c r="L39" s="431"/>
    </row>
    <row r="40" spans="3:12" ht="14.5" hidden="1" customHeight="1" x14ac:dyDescent="0.35">
      <c r="C40" s="154" t="e">
        <f>#REF!</f>
        <v>#REF!</v>
      </c>
      <c r="D40" s="154"/>
      <c r="E40" s="431" t="e">
        <f>#REF!</f>
        <v>#REF!</v>
      </c>
      <c r="F40" s="431"/>
      <c r="G40" s="431"/>
      <c r="H40" s="154"/>
      <c r="I40" s="154" t="e">
        <f>#REF!</f>
        <v>#REF!</v>
      </c>
      <c r="J40" s="154"/>
      <c r="K40" s="431" t="e">
        <f>#REF!</f>
        <v>#REF!</v>
      </c>
      <c r="L40" s="431"/>
    </row>
    <row r="41" spans="3:12" ht="14.5" hidden="1" customHeight="1" x14ac:dyDescent="0.35">
      <c r="C41" s="154" t="e">
        <f>#REF!</f>
        <v>#REF!</v>
      </c>
      <c r="D41" s="154"/>
      <c r="E41" s="431" t="e">
        <f>#REF!</f>
        <v>#REF!</v>
      </c>
      <c r="F41" s="431"/>
      <c r="G41" s="431"/>
      <c r="H41" s="154"/>
      <c r="I41" s="154" t="e">
        <f>#REF!</f>
        <v>#REF!</v>
      </c>
      <c r="J41" s="154"/>
      <c r="K41" s="431" t="e">
        <f>#REF!</f>
        <v>#REF!</v>
      </c>
      <c r="L41" s="431"/>
    </row>
    <row r="42" spans="3:12" ht="14.5" hidden="1" customHeight="1" x14ac:dyDescent="0.35">
      <c r="C42" s="154" t="e">
        <f>#REF!</f>
        <v>#REF!</v>
      </c>
      <c r="D42" s="154"/>
      <c r="E42" s="431" t="e">
        <f>#REF!</f>
        <v>#REF!</v>
      </c>
      <c r="F42" s="431"/>
      <c r="G42" s="431"/>
      <c r="H42" s="154"/>
      <c r="I42" s="154" t="e">
        <f>#REF!</f>
        <v>#REF!</v>
      </c>
      <c r="J42" s="154"/>
      <c r="K42" s="431" t="e">
        <f>#REF!</f>
        <v>#REF!</v>
      </c>
      <c r="L42" s="431"/>
    </row>
    <row r="43" spans="3:12" ht="14.5" hidden="1" customHeight="1" x14ac:dyDescent="0.35">
      <c r="C43" s="154" t="e">
        <f>#REF!</f>
        <v>#REF!</v>
      </c>
      <c r="D43" s="154"/>
      <c r="E43" s="431" t="e">
        <f>#REF!</f>
        <v>#REF!</v>
      </c>
      <c r="F43" s="431"/>
      <c r="G43" s="431"/>
      <c r="H43" s="154"/>
      <c r="I43" s="154" t="e">
        <f>#REF!</f>
        <v>#REF!</v>
      </c>
      <c r="J43" s="154"/>
      <c r="K43" s="431" t="e">
        <f>#REF!</f>
        <v>#REF!</v>
      </c>
      <c r="L43" s="431"/>
    </row>
    <row r="44" spans="3:12" ht="14.5" hidden="1" customHeight="1" x14ac:dyDescent="0.35">
      <c r="C44" s="154" t="e">
        <f>#REF!</f>
        <v>#REF!</v>
      </c>
      <c r="D44" s="154"/>
      <c r="E44" s="431" t="e">
        <f>#REF!</f>
        <v>#REF!</v>
      </c>
      <c r="F44" s="431"/>
      <c r="G44" s="431"/>
      <c r="H44" s="154"/>
      <c r="I44" s="154" t="e">
        <f>#REF!</f>
        <v>#REF!</v>
      </c>
      <c r="J44" s="154"/>
      <c r="K44" s="431" t="e">
        <f>#REF!</f>
        <v>#REF!</v>
      </c>
      <c r="L44" s="431"/>
    </row>
    <row r="45" spans="3:12" ht="14.5" hidden="1" customHeight="1" x14ac:dyDescent="0.35">
      <c r="C45" s="154" t="e">
        <f>#REF!</f>
        <v>#REF!</v>
      </c>
      <c r="D45" s="154"/>
      <c r="E45" s="431" t="e">
        <f>#REF!</f>
        <v>#REF!</v>
      </c>
      <c r="F45" s="431"/>
      <c r="G45" s="431"/>
      <c r="H45" s="154"/>
      <c r="I45" s="154" t="e">
        <f>#REF!</f>
        <v>#REF!</v>
      </c>
      <c r="J45" s="154"/>
      <c r="K45" s="431" t="e">
        <f>#REF!</f>
        <v>#REF!</v>
      </c>
      <c r="L45" s="431"/>
    </row>
    <row r="46" spans="3:12" ht="14.5" hidden="1" customHeight="1" x14ac:dyDescent="0.35">
      <c r="C46" s="154" t="e">
        <f>#REF!</f>
        <v>#REF!</v>
      </c>
      <c r="D46" s="154"/>
      <c r="E46" s="431" t="e">
        <f>#REF!</f>
        <v>#REF!</v>
      </c>
      <c r="F46" s="431"/>
      <c r="G46" s="431"/>
      <c r="H46" s="154"/>
      <c r="I46" s="154" t="e">
        <f>#REF!</f>
        <v>#REF!</v>
      </c>
      <c r="J46" s="154"/>
      <c r="K46" s="431" t="e">
        <f>#REF!</f>
        <v>#REF!</v>
      </c>
      <c r="L46" s="431"/>
    </row>
    <row r="47" spans="3:12" ht="14.5" hidden="1" customHeight="1" x14ac:dyDescent="0.35">
      <c r="C47" s="154" t="e">
        <f>#REF!</f>
        <v>#REF!</v>
      </c>
      <c r="D47" s="154"/>
      <c r="E47" s="431" t="e">
        <f>#REF!</f>
        <v>#REF!</v>
      </c>
      <c r="F47" s="431"/>
      <c r="G47" s="431"/>
      <c r="H47" s="154"/>
      <c r="I47" s="154" t="e">
        <f>#REF!</f>
        <v>#REF!</v>
      </c>
      <c r="J47" s="154"/>
      <c r="K47" s="431" t="e">
        <f>#REF!</f>
        <v>#REF!</v>
      </c>
      <c r="L47" s="431"/>
    </row>
    <row r="48" spans="3:12" ht="14.5" hidden="1" customHeight="1" x14ac:dyDescent="0.35">
      <c r="C48" s="154" t="e">
        <f>#REF!</f>
        <v>#REF!</v>
      </c>
      <c r="D48" s="154"/>
      <c r="E48" s="431" t="e">
        <f>#REF!</f>
        <v>#REF!</v>
      </c>
      <c r="F48" s="431"/>
      <c r="G48" s="431"/>
      <c r="H48" s="154"/>
      <c r="I48" s="154" t="e">
        <f>#REF!</f>
        <v>#REF!</v>
      </c>
      <c r="J48" s="154"/>
      <c r="K48" s="431" t="e">
        <f>#REF!</f>
        <v>#REF!</v>
      </c>
      <c r="L48" s="431"/>
    </row>
    <row r="49" spans="3:12" ht="14.5" hidden="1" customHeight="1" x14ac:dyDescent="0.35">
      <c r="C49" s="154" t="e">
        <f>#REF!</f>
        <v>#REF!</v>
      </c>
      <c r="D49" s="154"/>
      <c r="E49" s="431" t="e">
        <f>#REF!</f>
        <v>#REF!</v>
      </c>
      <c r="F49" s="431"/>
      <c r="G49" s="431"/>
      <c r="H49" s="154"/>
      <c r="I49" s="154" t="e">
        <f>#REF!</f>
        <v>#REF!</v>
      </c>
      <c r="J49" s="154"/>
      <c r="K49" s="431" t="e">
        <f>#REF!</f>
        <v>#REF!</v>
      </c>
      <c r="L49" s="431"/>
    </row>
    <row r="50" spans="3:12" ht="14.5" hidden="1" customHeight="1" x14ac:dyDescent="0.35">
      <c r="C50" s="154" t="e">
        <f>#REF!</f>
        <v>#REF!</v>
      </c>
      <c r="D50" s="154"/>
      <c r="E50" s="431" t="e">
        <f>#REF!</f>
        <v>#REF!</v>
      </c>
      <c r="F50" s="431"/>
      <c r="G50" s="431"/>
      <c r="H50" s="154"/>
      <c r="I50" s="154" t="e">
        <f>#REF!</f>
        <v>#REF!</v>
      </c>
      <c r="J50" s="154"/>
      <c r="K50" s="431" t="e">
        <f>#REF!</f>
        <v>#REF!</v>
      </c>
      <c r="L50" s="431"/>
    </row>
    <row r="51" spans="3:12" ht="14.5" hidden="1" customHeight="1" x14ac:dyDescent="0.35">
      <c r="C51" s="154" t="e">
        <f>#REF!</f>
        <v>#REF!</v>
      </c>
      <c r="D51" s="154"/>
      <c r="E51" s="431" t="e">
        <f>#REF!</f>
        <v>#REF!</v>
      </c>
      <c r="F51" s="431"/>
      <c r="G51" s="431"/>
      <c r="H51" s="154"/>
      <c r="I51" s="154" t="e">
        <f>#REF!</f>
        <v>#REF!</v>
      </c>
      <c r="J51" s="154"/>
      <c r="K51" s="431" t="e">
        <f>#REF!</f>
        <v>#REF!</v>
      </c>
      <c r="L51" s="431"/>
    </row>
    <row r="52" spans="3:12" ht="14.5" hidden="1" customHeight="1" x14ac:dyDescent="0.35">
      <c r="C52" s="154" t="e">
        <f>#REF!</f>
        <v>#REF!</v>
      </c>
      <c r="D52" s="154"/>
      <c r="E52" s="431" t="e">
        <f>#REF!</f>
        <v>#REF!</v>
      </c>
      <c r="F52" s="431"/>
      <c r="G52" s="431"/>
      <c r="H52" s="154"/>
      <c r="I52" s="154" t="e">
        <f>#REF!</f>
        <v>#REF!</v>
      </c>
      <c r="J52" s="154"/>
      <c r="K52" s="431" t="e">
        <f>#REF!</f>
        <v>#REF!</v>
      </c>
      <c r="L52" s="431"/>
    </row>
    <row r="53" spans="3:12" ht="14.5" hidden="1" customHeight="1" x14ac:dyDescent="0.35">
      <c r="C53" s="154" t="e">
        <f>#REF!</f>
        <v>#REF!</v>
      </c>
      <c r="D53" s="154"/>
      <c r="E53" s="431" t="e">
        <f>#REF!</f>
        <v>#REF!</v>
      </c>
      <c r="F53" s="431"/>
      <c r="G53" s="431"/>
      <c r="H53" s="154"/>
      <c r="I53" s="154" t="e">
        <f>#REF!</f>
        <v>#REF!</v>
      </c>
      <c r="J53" s="154"/>
      <c r="K53" s="431" t="e">
        <f>#REF!</f>
        <v>#REF!</v>
      </c>
      <c r="L53" s="431"/>
    </row>
    <row r="54" spans="3:12" ht="14.5" hidden="1" customHeight="1" x14ac:dyDescent="0.35">
      <c r="C54" s="154" t="e">
        <f>#REF!</f>
        <v>#REF!</v>
      </c>
      <c r="D54" s="154"/>
      <c r="E54" s="431" t="e">
        <f>#REF!</f>
        <v>#REF!</v>
      </c>
      <c r="F54" s="431"/>
      <c r="G54" s="431"/>
      <c r="H54" s="154"/>
      <c r="I54" s="154" t="e">
        <f>#REF!</f>
        <v>#REF!</v>
      </c>
      <c r="J54" s="154"/>
      <c r="K54" s="431" t="e">
        <f>#REF!</f>
        <v>#REF!</v>
      </c>
      <c r="L54" s="431"/>
    </row>
    <row r="55" spans="3:12" ht="14.5" hidden="1" customHeight="1" x14ac:dyDescent="0.35">
      <c r="C55" s="154" t="e">
        <f>#REF!</f>
        <v>#REF!</v>
      </c>
      <c r="D55" s="154"/>
      <c r="E55" s="431" t="e">
        <f>#REF!</f>
        <v>#REF!</v>
      </c>
      <c r="F55" s="431"/>
      <c r="G55" s="431"/>
      <c r="H55" s="154"/>
      <c r="I55" s="154" t="e">
        <f>#REF!</f>
        <v>#REF!</v>
      </c>
      <c r="J55" s="154"/>
      <c r="K55" s="431" t="e">
        <f>#REF!</f>
        <v>#REF!</v>
      </c>
      <c r="L55" s="431"/>
    </row>
    <row r="56" spans="3:12" ht="14.5" hidden="1" customHeight="1" x14ac:dyDescent="0.35">
      <c r="C56" s="154" t="e">
        <f>#REF!</f>
        <v>#REF!</v>
      </c>
      <c r="D56" s="154"/>
      <c r="E56" s="431" t="e">
        <f>#REF!</f>
        <v>#REF!</v>
      </c>
      <c r="F56" s="431"/>
      <c r="G56" s="431"/>
      <c r="H56" s="154"/>
      <c r="I56" s="154" t="e">
        <f>#REF!</f>
        <v>#REF!</v>
      </c>
      <c r="J56" s="154"/>
      <c r="K56" s="431" t="e">
        <f>#REF!</f>
        <v>#REF!</v>
      </c>
      <c r="L56" s="431"/>
    </row>
    <row r="57" spans="3:12" ht="15.5" hidden="1" x14ac:dyDescent="0.35">
      <c r="C57" s="154" t="e">
        <f>#REF!</f>
        <v>#REF!</v>
      </c>
      <c r="D57" s="154"/>
      <c r="E57" s="431" t="e">
        <f>#REF!</f>
        <v>#REF!</v>
      </c>
      <c r="F57" s="431"/>
      <c r="G57" s="431"/>
      <c r="H57" s="154"/>
      <c r="I57" s="154" t="e">
        <f>#REF!</f>
        <v>#REF!</v>
      </c>
      <c r="J57" s="154"/>
      <c r="K57" s="431" t="e">
        <f>#REF!</f>
        <v>#REF!</v>
      </c>
      <c r="L57" s="431"/>
    </row>
    <row r="58" spans="3:12" ht="14.5" hidden="1" customHeight="1" x14ac:dyDescent="0.35">
      <c r="C58" s="154" t="e">
        <f>#REF!</f>
        <v>#REF!</v>
      </c>
      <c r="D58" s="154"/>
      <c r="E58" s="431" t="e">
        <f>#REF!</f>
        <v>#REF!</v>
      </c>
      <c r="F58" s="431"/>
      <c r="G58" s="431"/>
      <c r="H58" s="154"/>
      <c r="I58" s="154" t="e">
        <f>#REF!</f>
        <v>#REF!</v>
      </c>
      <c r="J58" s="154"/>
      <c r="K58" s="431" t="e">
        <f>#REF!</f>
        <v>#REF!</v>
      </c>
      <c r="L58" s="431"/>
    </row>
    <row r="59" spans="3:12" ht="14.5" hidden="1" customHeight="1" x14ac:dyDescent="0.35">
      <c r="C59" s="154" t="e">
        <f>#REF!</f>
        <v>#REF!</v>
      </c>
      <c r="D59" s="154"/>
      <c r="E59" s="431" t="e">
        <f>#REF!</f>
        <v>#REF!</v>
      </c>
      <c r="F59" s="431"/>
      <c r="G59" s="431"/>
      <c r="H59" s="154"/>
      <c r="I59" s="154" t="e">
        <f>#REF!</f>
        <v>#REF!</v>
      </c>
      <c r="J59" s="154"/>
      <c r="K59" s="431" t="e">
        <f>#REF!</f>
        <v>#REF!</v>
      </c>
      <c r="L59" s="431"/>
    </row>
    <row r="60" spans="3:12" ht="14.5" hidden="1" customHeight="1" x14ac:dyDescent="0.35">
      <c r="C60" s="154" t="e">
        <f>#REF!</f>
        <v>#REF!</v>
      </c>
      <c r="D60" s="154"/>
      <c r="E60" s="431" t="e">
        <f>#REF!</f>
        <v>#REF!</v>
      </c>
      <c r="F60" s="431"/>
      <c r="G60" s="431"/>
      <c r="H60" s="154"/>
      <c r="I60" s="154" t="e">
        <f>#REF!</f>
        <v>#REF!</v>
      </c>
      <c r="J60" s="154"/>
      <c r="K60" s="431" t="e">
        <f>#REF!</f>
        <v>#REF!</v>
      </c>
      <c r="L60" s="431"/>
    </row>
    <row r="61" spans="3:12" ht="14.5" hidden="1" customHeight="1" x14ac:dyDescent="0.35">
      <c r="C61" s="154" t="e">
        <f>#REF!</f>
        <v>#REF!</v>
      </c>
      <c r="D61" s="154"/>
      <c r="E61" s="431" t="e">
        <f>#REF!</f>
        <v>#REF!</v>
      </c>
      <c r="F61" s="431"/>
      <c r="G61" s="431"/>
      <c r="H61" s="154"/>
      <c r="I61" s="154" t="e">
        <f>#REF!</f>
        <v>#REF!</v>
      </c>
      <c r="J61" s="154"/>
      <c r="K61" s="431" t="e">
        <f>#REF!</f>
        <v>#REF!</v>
      </c>
      <c r="L61" s="431"/>
    </row>
    <row r="62" spans="3:12" ht="14.5" hidden="1" customHeight="1" x14ac:dyDescent="0.35">
      <c r="C62" s="154" t="e">
        <f>#REF!</f>
        <v>#REF!</v>
      </c>
      <c r="D62" s="154"/>
      <c r="E62" s="431" t="e">
        <f>#REF!</f>
        <v>#REF!</v>
      </c>
      <c r="F62" s="431"/>
      <c r="G62" s="431"/>
      <c r="H62" s="154"/>
      <c r="I62" s="154" t="e">
        <f>#REF!</f>
        <v>#REF!</v>
      </c>
      <c r="J62" s="154"/>
      <c r="K62" s="431" t="e">
        <f>#REF!</f>
        <v>#REF!</v>
      </c>
      <c r="L62" s="431"/>
    </row>
    <row r="63" spans="3:12" ht="14.5" hidden="1" customHeight="1" x14ac:dyDescent="0.35">
      <c r="C63" s="154" t="e">
        <f>#REF!</f>
        <v>#REF!</v>
      </c>
      <c r="D63" s="154"/>
      <c r="E63" s="431" t="e">
        <f>#REF!</f>
        <v>#REF!</v>
      </c>
      <c r="F63" s="431"/>
      <c r="G63" s="431"/>
      <c r="H63" s="154"/>
      <c r="I63" s="154" t="e">
        <f>#REF!</f>
        <v>#REF!</v>
      </c>
      <c r="J63" s="154"/>
      <c r="K63" s="431" t="e">
        <f>#REF!</f>
        <v>#REF!</v>
      </c>
      <c r="L63" s="431"/>
    </row>
    <row r="64" spans="3:12" ht="14.5" hidden="1" customHeight="1" x14ac:dyDescent="0.35">
      <c r="C64" s="154" t="e">
        <f>#REF!</f>
        <v>#REF!</v>
      </c>
      <c r="D64" s="154"/>
      <c r="E64" s="431" t="e">
        <f>#REF!</f>
        <v>#REF!</v>
      </c>
      <c r="F64" s="431"/>
      <c r="G64" s="431"/>
      <c r="H64" s="154"/>
      <c r="I64" s="154" t="e">
        <f>#REF!</f>
        <v>#REF!</v>
      </c>
      <c r="J64" s="154"/>
      <c r="K64" s="431" t="e">
        <f>#REF!</f>
        <v>#REF!</v>
      </c>
      <c r="L64" s="431"/>
    </row>
    <row r="65" spans="3:12" ht="15.5" hidden="1" x14ac:dyDescent="0.35">
      <c r="C65" s="154" t="e">
        <f>#REF!</f>
        <v>#REF!</v>
      </c>
      <c r="D65" s="154"/>
      <c r="E65" s="431" t="e">
        <f>#REF!</f>
        <v>#REF!</v>
      </c>
      <c r="F65" s="431"/>
      <c r="G65" s="431"/>
      <c r="H65" s="154"/>
      <c r="I65" s="154" t="e">
        <f>#REF!</f>
        <v>#REF!</v>
      </c>
      <c r="J65" s="154"/>
      <c r="K65" s="431" t="e">
        <f>#REF!</f>
        <v>#REF!</v>
      </c>
      <c r="L65" s="431"/>
    </row>
    <row r="66" spans="3:12" ht="14.5" hidden="1" customHeight="1" x14ac:dyDescent="0.35">
      <c r="C66" s="154" t="e">
        <f>#REF!</f>
        <v>#REF!</v>
      </c>
      <c r="D66" s="154"/>
      <c r="E66" s="431" t="e">
        <f>#REF!</f>
        <v>#REF!</v>
      </c>
      <c r="F66" s="431"/>
      <c r="G66" s="431"/>
      <c r="H66" s="154"/>
      <c r="I66" s="154" t="e">
        <f>#REF!</f>
        <v>#REF!</v>
      </c>
      <c r="J66" s="154"/>
      <c r="K66" s="431" t="e">
        <f>#REF!</f>
        <v>#REF!</v>
      </c>
      <c r="L66" s="431"/>
    </row>
    <row r="67" spans="3:12" ht="14.5" hidden="1" customHeight="1" x14ac:dyDescent="0.35">
      <c r="C67" s="154" t="e">
        <f>#REF!</f>
        <v>#REF!</v>
      </c>
      <c r="D67" s="154"/>
      <c r="E67" s="431" t="e">
        <f>#REF!</f>
        <v>#REF!</v>
      </c>
      <c r="F67" s="431"/>
      <c r="G67" s="431"/>
      <c r="H67" s="154"/>
      <c r="I67" s="154" t="e">
        <f>#REF!</f>
        <v>#REF!</v>
      </c>
      <c r="J67" s="154"/>
      <c r="K67" s="431" t="e">
        <f>#REF!</f>
        <v>#REF!</v>
      </c>
      <c r="L67" s="431"/>
    </row>
    <row r="68" spans="3:12" ht="15.65" hidden="1" customHeight="1" x14ac:dyDescent="0.35">
      <c r="C68" s="154" t="e">
        <f>#REF!</f>
        <v>#REF!</v>
      </c>
      <c r="D68" s="154"/>
      <c r="E68" s="431" t="e">
        <f>#REF!</f>
        <v>#REF!</v>
      </c>
      <c r="F68" s="431"/>
      <c r="G68" s="431"/>
      <c r="H68" s="154"/>
      <c r="I68" s="154" t="e">
        <f>#REF!</f>
        <v>#REF!</v>
      </c>
      <c r="J68" s="154"/>
      <c r="K68" s="431" t="e">
        <f>#REF!</f>
        <v>#REF!</v>
      </c>
      <c r="L68" s="431"/>
    </row>
    <row r="69" spans="3:12" ht="14.5" hidden="1" customHeight="1" x14ac:dyDescent="0.35">
      <c r="C69" s="154" t="e">
        <f>#REF!</f>
        <v>#REF!</v>
      </c>
      <c r="D69" s="154"/>
      <c r="E69" s="431" t="e">
        <f>#REF!</f>
        <v>#REF!</v>
      </c>
      <c r="F69" s="431"/>
      <c r="G69" s="431"/>
      <c r="H69" s="154"/>
      <c r="I69" s="154" t="e">
        <f>#REF!</f>
        <v>#REF!</v>
      </c>
      <c r="J69" s="154"/>
      <c r="K69" s="431" t="e">
        <f>#REF!</f>
        <v>#REF!</v>
      </c>
      <c r="L69" s="431"/>
    </row>
    <row r="70" spans="3:12" ht="14.5" hidden="1" customHeight="1" x14ac:dyDescent="0.35">
      <c r="C70" s="154" t="e">
        <f>#REF!</f>
        <v>#REF!</v>
      </c>
      <c r="D70" s="154"/>
      <c r="E70" s="431" t="e">
        <f>#REF!</f>
        <v>#REF!</v>
      </c>
      <c r="F70" s="431"/>
      <c r="G70" s="431"/>
      <c r="H70" s="154"/>
      <c r="I70" s="154" t="e">
        <f>#REF!</f>
        <v>#REF!</v>
      </c>
      <c r="J70" s="154"/>
      <c r="K70" s="431" t="e">
        <f>#REF!</f>
        <v>#REF!</v>
      </c>
      <c r="L70" s="431"/>
    </row>
    <row r="71" spans="3:12" ht="14.5" hidden="1" customHeight="1" x14ac:dyDescent="0.35">
      <c r="C71" s="154" t="e">
        <f>#REF!</f>
        <v>#REF!</v>
      </c>
      <c r="D71" s="154"/>
      <c r="E71" s="431" t="e">
        <f>#REF!</f>
        <v>#REF!</v>
      </c>
      <c r="F71" s="431"/>
      <c r="G71" s="431"/>
      <c r="H71" s="154"/>
      <c r="I71" s="154" t="e">
        <f>#REF!</f>
        <v>#REF!</v>
      </c>
      <c r="J71" s="154"/>
      <c r="K71" s="431" t="e">
        <f>#REF!</f>
        <v>#REF!</v>
      </c>
      <c r="L71" s="431"/>
    </row>
    <row r="72" spans="3:12" ht="14.5" hidden="1" customHeight="1" x14ac:dyDescent="0.35">
      <c r="C72" s="154" t="e">
        <f>#REF!</f>
        <v>#REF!</v>
      </c>
      <c r="D72" s="154"/>
      <c r="E72" s="431" t="e">
        <f>#REF!</f>
        <v>#REF!</v>
      </c>
      <c r="F72" s="431"/>
      <c r="G72" s="431"/>
      <c r="H72" s="154"/>
      <c r="I72" s="154" t="e">
        <f>#REF!</f>
        <v>#REF!</v>
      </c>
      <c r="J72" s="154"/>
      <c r="K72" s="431" t="e">
        <f>#REF!</f>
        <v>#REF!</v>
      </c>
      <c r="L72" s="431"/>
    </row>
    <row r="73" spans="3:12" ht="14.5" hidden="1" customHeight="1" x14ac:dyDescent="0.35">
      <c r="C73" s="154" t="e">
        <f>#REF!</f>
        <v>#REF!</v>
      </c>
      <c r="D73" s="154"/>
      <c r="E73" s="431" t="e">
        <f>#REF!</f>
        <v>#REF!</v>
      </c>
      <c r="F73" s="431"/>
      <c r="G73" s="431"/>
      <c r="H73" s="154"/>
      <c r="I73" s="154" t="e">
        <f>#REF!</f>
        <v>#REF!</v>
      </c>
      <c r="J73" s="154"/>
      <c r="K73" s="431" t="e">
        <f>#REF!</f>
        <v>#REF!</v>
      </c>
      <c r="L73" s="431"/>
    </row>
    <row r="74" spans="3:12" ht="14.5" hidden="1" customHeight="1" x14ac:dyDescent="0.35">
      <c r="C74" s="154" t="e">
        <f>#REF!</f>
        <v>#REF!</v>
      </c>
      <c r="D74" s="154"/>
      <c r="E74" s="431" t="e">
        <f>#REF!</f>
        <v>#REF!</v>
      </c>
      <c r="F74" s="431"/>
      <c r="G74" s="431"/>
      <c r="H74" s="154"/>
      <c r="I74" s="154" t="e">
        <f>#REF!</f>
        <v>#REF!</v>
      </c>
      <c r="J74" s="154"/>
      <c r="K74" s="431" t="e">
        <f>#REF!</f>
        <v>#REF!</v>
      </c>
      <c r="L74" s="431"/>
    </row>
    <row r="75" spans="3:12" ht="14.5" hidden="1" customHeight="1" x14ac:dyDescent="0.35">
      <c r="C75" s="154" t="e">
        <f>#REF!</f>
        <v>#REF!</v>
      </c>
      <c r="D75" s="154"/>
      <c r="E75" s="431" t="e">
        <f>#REF!</f>
        <v>#REF!</v>
      </c>
      <c r="F75" s="431"/>
      <c r="G75" s="431"/>
      <c r="H75" s="154"/>
      <c r="I75" s="154" t="e">
        <f>#REF!</f>
        <v>#REF!</v>
      </c>
      <c r="J75" s="154"/>
      <c r="K75" s="431" t="e">
        <f>#REF!</f>
        <v>#REF!</v>
      </c>
      <c r="L75" s="431"/>
    </row>
    <row r="76" spans="3:12" ht="14.5" hidden="1" customHeight="1" x14ac:dyDescent="0.35">
      <c r="C76" s="154" t="e">
        <f>#REF!</f>
        <v>#REF!</v>
      </c>
      <c r="D76" s="154"/>
      <c r="E76" s="431" t="e">
        <f>#REF!</f>
        <v>#REF!</v>
      </c>
      <c r="F76" s="431"/>
      <c r="G76" s="431"/>
      <c r="H76" s="154"/>
      <c r="I76" s="154" t="e">
        <f>#REF!</f>
        <v>#REF!</v>
      </c>
      <c r="J76" s="154"/>
      <c r="K76" s="431" t="e">
        <f>#REF!</f>
        <v>#REF!</v>
      </c>
      <c r="L76" s="431"/>
    </row>
    <row r="77" spans="3:12" ht="14.5" hidden="1" customHeight="1" x14ac:dyDescent="0.35">
      <c r="C77" s="154" t="e">
        <f>#REF!</f>
        <v>#REF!</v>
      </c>
      <c r="D77" s="154"/>
      <c r="E77" s="431" t="e">
        <f>#REF!</f>
        <v>#REF!</v>
      </c>
      <c r="F77" s="431"/>
      <c r="G77" s="431"/>
      <c r="H77" s="154"/>
      <c r="I77" s="154" t="e">
        <f>#REF!</f>
        <v>#REF!</v>
      </c>
      <c r="J77" s="154"/>
      <c r="K77" s="431" t="e">
        <f>#REF!</f>
        <v>#REF!</v>
      </c>
      <c r="L77" s="431"/>
    </row>
    <row r="78" spans="3:12" ht="14.5" hidden="1" customHeight="1" x14ac:dyDescent="0.35">
      <c r="C78" s="154" t="e">
        <f>#REF!</f>
        <v>#REF!</v>
      </c>
      <c r="D78" s="154"/>
      <c r="E78" s="431" t="e">
        <f>#REF!</f>
        <v>#REF!</v>
      </c>
      <c r="F78" s="431"/>
      <c r="G78" s="431"/>
      <c r="H78" s="154"/>
      <c r="I78" s="154" t="e">
        <f>#REF!</f>
        <v>#REF!</v>
      </c>
      <c r="J78" s="154"/>
      <c r="K78" s="431" t="e">
        <f>#REF!</f>
        <v>#REF!</v>
      </c>
      <c r="L78" s="431"/>
    </row>
    <row r="79" spans="3:12" ht="14.5" hidden="1" customHeight="1" x14ac:dyDescent="0.35">
      <c r="C79" s="154" t="e">
        <f>#REF!</f>
        <v>#REF!</v>
      </c>
      <c r="D79" s="154"/>
      <c r="E79" s="431" t="e">
        <f>#REF!</f>
        <v>#REF!</v>
      </c>
      <c r="F79" s="431"/>
      <c r="G79" s="431"/>
      <c r="H79" s="154"/>
      <c r="I79" s="154" t="e">
        <f>#REF!</f>
        <v>#REF!</v>
      </c>
      <c r="J79" s="154"/>
      <c r="K79" s="431" t="e">
        <f>#REF!</f>
        <v>#REF!</v>
      </c>
      <c r="L79" s="431"/>
    </row>
    <row r="80" spans="3:12" ht="14.5" hidden="1" customHeight="1" x14ac:dyDescent="0.35">
      <c r="C80" s="154" t="e">
        <f>#REF!</f>
        <v>#REF!</v>
      </c>
      <c r="D80" s="154"/>
      <c r="E80" s="431" t="e">
        <f>#REF!</f>
        <v>#REF!</v>
      </c>
      <c r="F80" s="431"/>
      <c r="G80" s="431"/>
      <c r="H80" s="154"/>
      <c r="I80" s="154" t="e">
        <f>#REF!</f>
        <v>#REF!</v>
      </c>
      <c r="J80" s="154"/>
      <c r="K80" s="431" t="e">
        <f>#REF!</f>
        <v>#REF!</v>
      </c>
      <c r="L80" s="431"/>
    </row>
    <row r="81" spans="3:12" ht="14.5" hidden="1" customHeight="1" x14ac:dyDescent="0.35">
      <c r="C81" s="154" t="e">
        <f>#REF!</f>
        <v>#REF!</v>
      </c>
      <c r="D81" s="154"/>
      <c r="E81" s="431" t="e">
        <f>#REF!</f>
        <v>#REF!</v>
      </c>
      <c r="F81" s="431"/>
      <c r="G81" s="431"/>
      <c r="H81" s="154"/>
      <c r="I81" s="154" t="e">
        <f>#REF!</f>
        <v>#REF!</v>
      </c>
      <c r="J81" s="154"/>
      <c r="K81" s="431" t="e">
        <f>#REF!</f>
        <v>#REF!</v>
      </c>
      <c r="L81" s="431"/>
    </row>
    <row r="82" spans="3:12" ht="14.5" hidden="1" customHeight="1" x14ac:dyDescent="0.35">
      <c r="C82" s="154" t="e">
        <f>#REF!</f>
        <v>#REF!</v>
      </c>
      <c r="D82" s="154"/>
      <c r="E82" s="431" t="e">
        <f>#REF!</f>
        <v>#REF!</v>
      </c>
      <c r="F82" s="431"/>
      <c r="G82" s="431"/>
      <c r="H82" s="154"/>
      <c r="I82" s="154" t="e">
        <f>#REF!</f>
        <v>#REF!</v>
      </c>
      <c r="J82" s="154"/>
      <c r="K82" s="431" t="e">
        <f>#REF!</f>
        <v>#REF!</v>
      </c>
      <c r="L82" s="431"/>
    </row>
    <row r="83" spans="3:12" ht="14.5" hidden="1" customHeight="1" x14ac:dyDescent="0.35">
      <c r="C83" s="154" t="e">
        <f>#REF!</f>
        <v>#REF!</v>
      </c>
      <c r="D83" s="154"/>
      <c r="E83" s="431" t="e">
        <f>#REF!</f>
        <v>#REF!</v>
      </c>
      <c r="F83" s="431"/>
      <c r="G83" s="431"/>
      <c r="H83" s="154"/>
      <c r="I83" s="154" t="e">
        <f>#REF!</f>
        <v>#REF!</v>
      </c>
      <c r="J83" s="154"/>
      <c r="K83" s="431" t="e">
        <f>#REF!</f>
        <v>#REF!</v>
      </c>
      <c r="L83" s="431"/>
    </row>
    <row r="84" spans="3:12" ht="15.5" hidden="1" x14ac:dyDescent="0.35">
      <c r="C84" s="154" t="e">
        <f>#REF!</f>
        <v>#REF!</v>
      </c>
      <c r="D84" s="154"/>
      <c r="E84" s="431" t="e">
        <f>#REF!</f>
        <v>#REF!</v>
      </c>
      <c r="F84" s="431"/>
      <c r="G84" s="431"/>
      <c r="H84" s="154"/>
      <c r="I84" s="154" t="e">
        <f>#REF!</f>
        <v>#REF!</v>
      </c>
      <c r="J84" s="154"/>
      <c r="K84" s="431" t="e">
        <f>#REF!</f>
        <v>#REF!</v>
      </c>
      <c r="L84" s="431"/>
    </row>
    <row r="85" spans="3:12" ht="15.5" hidden="1" x14ac:dyDescent="0.35">
      <c r="C85" s="154" t="e">
        <f>#REF!</f>
        <v>#REF!</v>
      </c>
      <c r="D85" s="154"/>
      <c r="E85" s="431" t="e">
        <f>#REF!</f>
        <v>#REF!</v>
      </c>
      <c r="F85" s="431"/>
      <c r="G85" s="431"/>
      <c r="H85" s="154"/>
      <c r="I85" s="154" t="e">
        <f>#REF!</f>
        <v>#REF!</v>
      </c>
      <c r="J85" s="154"/>
      <c r="K85" s="431" t="e">
        <f>#REF!</f>
        <v>#REF!</v>
      </c>
      <c r="L85" s="431"/>
    </row>
    <row r="86" spans="3:12" ht="14.5" hidden="1" customHeight="1" x14ac:dyDescent="0.35">
      <c r="C86" s="154" t="e">
        <f>#REF!</f>
        <v>#REF!</v>
      </c>
      <c r="D86" s="154"/>
      <c r="E86" s="431" t="e">
        <f>#REF!</f>
        <v>#REF!</v>
      </c>
      <c r="F86" s="431"/>
      <c r="G86" s="431"/>
      <c r="H86" s="154"/>
      <c r="I86" s="154" t="e">
        <f>#REF!</f>
        <v>#REF!</v>
      </c>
      <c r="J86" s="154"/>
      <c r="K86" s="431" t="e">
        <f>#REF!</f>
        <v>#REF!</v>
      </c>
      <c r="L86" s="431"/>
    </row>
    <row r="87" spans="3:12" ht="14.5" hidden="1" customHeight="1" x14ac:dyDescent="0.35">
      <c r="C87" s="154" t="e">
        <f>#REF!</f>
        <v>#REF!</v>
      </c>
      <c r="D87" s="154"/>
      <c r="E87" s="431" t="e">
        <f>#REF!</f>
        <v>#REF!</v>
      </c>
      <c r="F87" s="431"/>
      <c r="G87" s="431"/>
      <c r="H87" s="154"/>
      <c r="I87" s="154" t="e">
        <f>#REF!</f>
        <v>#REF!</v>
      </c>
      <c r="J87" s="154"/>
      <c r="K87" s="431" t="e">
        <f>#REF!</f>
        <v>#REF!</v>
      </c>
      <c r="L87" s="431"/>
    </row>
    <row r="88" spans="3:12" ht="14.5" hidden="1" customHeight="1" x14ac:dyDescent="0.35">
      <c r="C88" s="154" t="e">
        <f>#REF!</f>
        <v>#REF!</v>
      </c>
      <c r="D88" s="154"/>
      <c r="E88" s="431" t="e">
        <f>#REF!</f>
        <v>#REF!</v>
      </c>
      <c r="F88" s="431"/>
      <c r="G88" s="431"/>
      <c r="H88" s="154"/>
      <c r="I88" s="154" t="e">
        <f>#REF!</f>
        <v>#REF!</v>
      </c>
      <c r="J88" s="154"/>
      <c r="K88" s="431" t="e">
        <f>#REF!</f>
        <v>#REF!</v>
      </c>
      <c r="L88" s="431"/>
    </row>
    <row r="89" spans="3:12" ht="15.5" hidden="1" x14ac:dyDescent="0.35">
      <c r="C89" s="154" t="e">
        <f>#REF!</f>
        <v>#REF!</v>
      </c>
      <c r="D89" s="154"/>
      <c r="E89" s="431" t="e">
        <f>#REF!</f>
        <v>#REF!</v>
      </c>
      <c r="F89" s="431"/>
      <c r="G89" s="431"/>
      <c r="H89" s="154"/>
      <c r="I89" s="154" t="e">
        <f>#REF!</f>
        <v>#REF!</v>
      </c>
      <c r="J89" s="154"/>
      <c r="K89" s="431" t="e">
        <f>#REF!</f>
        <v>#REF!</v>
      </c>
      <c r="L89" s="431"/>
    </row>
    <row r="90" spans="3:12" ht="15.5" hidden="1" x14ac:dyDescent="0.35">
      <c r="C90" s="154" t="e">
        <f>#REF!</f>
        <v>#REF!</v>
      </c>
      <c r="D90" s="154"/>
      <c r="E90" s="431" t="e">
        <f>#REF!</f>
        <v>#REF!</v>
      </c>
      <c r="F90" s="431"/>
      <c r="G90" s="431"/>
      <c r="H90" s="154"/>
      <c r="I90" s="154" t="e">
        <f>#REF!</f>
        <v>#REF!</v>
      </c>
      <c r="J90" s="154"/>
      <c r="K90" s="431" t="e">
        <f>#REF!</f>
        <v>#REF!</v>
      </c>
      <c r="L90" s="431"/>
    </row>
    <row r="91" spans="3:12" ht="15.5" hidden="1" x14ac:dyDescent="0.35">
      <c r="C91" s="154" t="e">
        <f>#REF!</f>
        <v>#REF!</v>
      </c>
      <c r="E91" s="431" t="e">
        <f>#REF!</f>
        <v>#REF!</v>
      </c>
      <c r="F91" s="431"/>
      <c r="G91" s="431"/>
      <c r="I91" s="154" t="e">
        <f>#REF!</f>
        <v>#REF!</v>
      </c>
      <c r="K91" s="431" t="e">
        <f>#REF!</f>
        <v>#REF!</v>
      </c>
      <c r="L91" s="431"/>
    </row>
    <row r="92" spans="3:12" ht="15.5" hidden="1" x14ac:dyDescent="0.35">
      <c r="C92" s="154" t="e">
        <f>#REF!</f>
        <v>#REF!</v>
      </c>
      <c r="E92" s="431" t="e">
        <f>#REF!</f>
        <v>#REF!</v>
      </c>
      <c r="F92" s="431"/>
      <c r="G92" s="431"/>
      <c r="I92" s="154" t="e">
        <f>#REF!</f>
        <v>#REF!</v>
      </c>
      <c r="K92" s="431" t="e">
        <f>#REF!</f>
        <v>#REF!</v>
      </c>
      <c r="L92" s="431"/>
    </row>
    <row r="93" spans="3:12" ht="15.5" hidden="1" x14ac:dyDescent="0.35">
      <c r="C93" s="154" t="e">
        <f>#REF!</f>
        <v>#REF!</v>
      </c>
      <c r="E93" s="431" t="e">
        <f>#REF!</f>
        <v>#REF!</v>
      </c>
      <c r="F93" s="431"/>
      <c r="G93" s="431"/>
      <c r="I93" s="154" t="e">
        <f>#REF!</f>
        <v>#REF!</v>
      </c>
      <c r="K93" s="431" t="e">
        <f>#REF!</f>
        <v>#REF!</v>
      </c>
      <c r="L93" s="431"/>
    </row>
    <row r="94" spans="3:12" ht="15.5" hidden="1" x14ac:dyDescent="0.35">
      <c r="C94" s="154" t="e">
        <f>#REF!</f>
        <v>#REF!</v>
      </c>
      <c r="E94" s="431" t="e">
        <f>#REF!</f>
        <v>#REF!</v>
      </c>
      <c r="F94" s="431"/>
      <c r="G94" s="431"/>
      <c r="I94" s="154" t="e">
        <f>#REF!</f>
        <v>#REF!</v>
      </c>
      <c r="K94" s="431" t="e">
        <f>#REF!</f>
        <v>#REF!</v>
      </c>
      <c r="L94" s="431"/>
    </row>
    <row r="95" spans="3:12" ht="15.5" hidden="1" x14ac:dyDescent="0.35">
      <c r="C95" s="154" t="e">
        <f>#REF!</f>
        <v>#REF!</v>
      </c>
      <c r="E95" s="431" t="e">
        <f>#REF!</f>
        <v>#REF!</v>
      </c>
      <c r="F95" s="431"/>
      <c r="G95" s="431"/>
      <c r="I95" s="154" t="e">
        <f>#REF!</f>
        <v>#REF!</v>
      </c>
      <c r="K95" s="431" t="e">
        <f>#REF!</f>
        <v>#REF!</v>
      </c>
      <c r="L95" s="431"/>
    </row>
    <row r="96" spans="3:12" ht="15.5" hidden="1" x14ac:dyDescent="0.35">
      <c r="C96" s="154" t="e">
        <f>#REF!</f>
        <v>#REF!</v>
      </c>
      <c r="E96" s="431" t="e">
        <f>#REF!</f>
        <v>#REF!</v>
      </c>
      <c r="F96" s="431"/>
      <c r="G96" s="431"/>
      <c r="I96" s="154" t="e">
        <f>#REF!</f>
        <v>#REF!</v>
      </c>
      <c r="K96" s="431" t="e">
        <f>#REF!</f>
        <v>#REF!</v>
      </c>
      <c r="L96" s="431"/>
    </row>
    <row r="97" spans="3:12" ht="15.5" x14ac:dyDescent="0.35">
      <c r="C97" s="154"/>
      <c r="E97" s="154"/>
      <c r="F97" s="154"/>
      <c r="G97" s="154"/>
      <c r="I97" s="154"/>
      <c r="K97" s="154"/>
      <c r="L97" s="154"/>
    </row>
    <row r="98" spans="3:12" ht="15.65" customHeight="1" x14ac:dyDescent="0.35">
      <c r="C98" s="11" t="s">
        <v>198</v>
      </c>
      <c r="D98" s="11"/>
      <c r="E98" s="11"/>
      <c r="F98" s="11"/>
      <c r="G98" s="11"/>
      <c r="H98" s="11"/>
      <c r="I98" s="11"/>
      <c r="J98" s="11"/>
      <c r="K98" s="11"/>
    </row>
    <row r="99" spans="3:12" ht="15.65" customHeight="1" x14ac:dyDescent="0.35">
      <c r="C99" s="155"/>
      <c r="D99" s="155"/>
      <c r="E99" s="155"/>
      <c r="F99" s="155"/>
      <c r="G99" s="155"/>
      <c r="H99" s="155"/>
      <c r="I99" s="155"/>
      <c r="J99" s="155"/>
      <c r="K99" s="155"/>
    </row>
    <row r="100" spans="3:12" ht="14.5" customHeight="1" x14ac:dyDescent="0.35">
      <c r="C100" s="11" t="s">
        <v>199</v>
      </c>
      <c r="D100" s="11"/>
      <c r="E100" s="11"/>
      <c r="F100" s="11"/>
      <c r="G100" s="11"/>
      <c r="H100" s="11"/>
      <c r="I100" s="11"/>
      <c r="J100" s="11"/>
      <c r="K100" s="11"/>
    </row>
    <row r="101" spans="3:12" ht="15.5" x14ac:dyDescent="0.35">
      <c r="C101" s="11"/>
      <c r="D101" s="11"/>
      <c r="E101" s="11"/>
      <c r="F101" s="11"/>
      <c r="G101" s="11"/>
      <c r="H101" s="11"/>
      <c r="I101" s="11"/>
      <c r="J101" s="11"/>
      <c r="K101" s="11"/>
    </row>
    <row r="102" spans="3:12" ht="15.5" x14ac:dyDescent="0.35">
      <c r="C102" s="11" t="s">
        <v>200</v>
      </c>
      <c r="D102" s="11"/>
      <c r="E102" s="11"/>
      <c r="F102" s="11"/>
      <c r="G102" s="11"/>
      <c r="H102" s="11"/>
      <c r="I102" s="11"/>
      <c r="J102" s="11"/>
      <c r="K102" s="11"/>
    </row>
    <row r="103" spans="3:12" x14ac:dyDescent="0.35">
      <c r="C103" s="156" t="s">
        <v>201</v>
      </c>
      <c r="D103" s="156"/>
      <c r="E103" s="156"/>
      <c r="F103" s="156"/>
      <c r="G103" s="156"/>
      <c r="H103" s="156"/>
      <c r="I103" s="156"/>
      <c r="J103" s="156"/>
      <c r="K103" s="156"/>
    </row>
    <row r="104" spans="3:12" x14ac:dyDescent="0.35">
      <c r="C104" s="158"/>
      <c r="E104" s="157"/>
      <c r="F104" s="157"/>
      <c r="G104" s="157"/>
      <c r="H104" s="157"/>
      <c r="I104" s="157"/>
      <c r="J104" s="157"/>
      <c r="K104" s="147"/>
    </row>
    <row r="105" spans="3:12" x14ac:dyDescent="0.35">
      <c r="E105" s="433"/>
      <c r="F105" s="433"/>
    </row>
    <row r="106" spans="3:12" x14ac:dyDescent="0.35">
      <c r="E106" s="433"/>
      <c r="F106" s="433"/>
    </row>
    <row r="107" spans="3:12" x14ac:dyDescent="0.35">
      <c r="E107" s="433"/>
      <c r="F107" s="433"/>
    </row>
    <row r="108" spans="3:12" x14ac:dyDescent="0.35">
      <c r="E108" s="433"/>
      <c r="F108" s="433"/>
    </row>
    <row r="109" spans="3:12" x14ac:dyDescent="0.35">
      <c r="E109" s="433"/>
      <c r="F109" s="433"/>
    </row>
    <row r="110" spans="3:12" x14ac:dyDescent="0.35">
      <c r="E110" s="433"/>
      <c r="F110" s="433"/>
    </row>
    <row r="111" spans="3:12" x14ac:dyDescent="0.35">
      <c r="E111" s="433"/>
      <c r="F111" s="433"/>
    </row>
    <row r="112" spans="3:12" x14ac:dyDescent="0.35">
      <c r="E112" s="433"/>
      <c r="F112" s="433"/>
    </row>
    <row r="113" spans="5:6" x14ac:dyDescent="0.35">
      <c r="E113" s="433"/>
      <c r="F113" s="433"/>
    </row>
    <row r="114" spans="5:6" x14ac:dyDescent="0.35">
      <c r="E114" s="433"/>
      <c r="F114" s="433"/>
    </row>
    <row r="115" spans="5:6" x14ac:dyDescent="0.35">
      <c r="E115" s="433"/>
      <c r="F115" s="433"/>
    </row>
    <row r="116" spans="5:6" x14ac:dyDescent="0.35">
      <c r="E116" s="433"/>
      <c r="F116" s="433"/>
    </row>
    <row r="117" spans="5:6" x14ac:dyDescent="0.35">
      <c r="E117" s="433"/>
      <c r="F117" s="433"/>
    </row>
    <row r="118" spans="5:6" x14ac:dyDescent="0.35">
      <c r="E118" s="433"/>
      <c r="F118" s="433"/>
    </row>
    <row r="119" spans="5:6" x14ac:dyDescent="0.35">
      <c r="E119" s="433"/>
      <c r="F119" s="433"/>
    </row>
    <row r="120" spans="5:6" x14ac:dyDescent="0.35">
      <c r="E120" s="433"/>
      <c r="F120" s="433"/>
    </row>
    <row r="121" spans="5:6" x14ac:dyDescent="0.35">
      <c r="E121" s="433"/>
      <c r="F121" s="433"/>
    </row>
    <row r="122" spans="5:6" x14ac:dyDescent="0.35">
      <c r="E122" s="433"/>
      <c r="F122" s="433"/>
    </row>
    <row r="123" spans="5:6" x14ac:dyDescent="0.35">
      <c r="E123" s="433"/>
      <c r="F123" s="433"/>
    </row>
    <row r="124" spans="5:6" x14ac:dyDescent="0.35">
      <c r="E124" s="433"/>
      <c r="F124" s="433"/>
    </row>
    <row r="125" spans="5:6" x14ac:dyDescent="0.35">
      <c r="E125" s="433"/>
      <c r="F125" s="433"/>
    </row>
    <row r="126" spans="5:6" x14ac:dyDescent="0.35">
      <c r="E126" s="433"/>
      <c r="F126" s="433"/>
    </row>
    <row r="127" spans="5:6" x14ac:dyDescent="0.35">
      <c r="E127" s="433"/>
      <c r="F127" s="433"/>
    </row>
    <row r="128" spans="5:6" x14ac:dyDescent="0.35">
      <c r="E128" s="433"/>
      <c r="F128" s="433"/>
    </row>
    <row r="129" spans="5:6" x14ac:dyDescent="0.35">
      <c r="E129" s="433"/>
      <c r="F129" s="433"/>
    </row>
    <row r="130" spans="5:6" x14ac:dyDescent="0.35">
      <c r="E130" s="433"/>
      <c r="F130" s="433"/>
    </row>
    <row r="131" spans="5:6" x14ac:dyDescent="0.35">
      <c r="E131" s="433"/>
      <c r="F131" s="433"/>
    </row>
    <row r="132" spans="5:6" x14ac:dyDescent="0.35">
      <c r="E132" s="433"/>
      <c r="F132" s="433"/>
    </row>
    <row r="133" spans="5:6" x14ac:dyDescent="0.35">
      <c r="E133" s="433"/>
      <c r="F133" s="433"/>
    </row>
    <row r="134" spans="5:6" x14ac:dyDescent="0.35">
      <c r="E134" s="433"/>
      <c r="F134" s="433"/>
    </row>
    <row r="135" spans="5:6" x14ac:dyDescent="0.35">
      <c r="E135" s="433"/>
      <c r="F135" s="433"/>
    </row>
    <row r="136" spans="5:6" x14ac:dyDescent="0.35">
      <c r="E136" s="433"/>
      <c r="F136" s="433"/>
    </row>
    <row r="137" spans="5:6" x14ac:dyDescent="0.35">
      <c r="E137" s="433"/>
      <c r="F137" s="433"/>
    </row>
    <row r="138" spans="5:6" x14ac:dyDescent="0.35">
      <c r="E138" s="433"/>
      <c r="F138" s="433"/>
    </row>
    <row r="139" spans="5:6" x14ac:dyDescent="0.35">
      <c r="E139" s="433"/>
      <c r="F139" s="433"/>
    </row>
    <row r="140" spans="5:6" x14ac:dyDescent="0.35">
      <c r="E140" s="433"/>
      <c r="F140" s="433"/>
    </row>
    <row r="141" spans="5:6" x14ac:dyDescent="0.35">
      <c r="E141" s="433"/>
      <c r="F141" s="433"/>
    </row>
    <row r="142" spans="5:6" x14ac:dyDescent="0.35">
      <c r="E142" s="433"/>
      <c r="F142" s="433"/>
    </row>
    <row r="143" spans="5:6" x14ac:dyDescent="0.35">
      <c r="E143" s="433"/>
      <c r="F143" s="433"/>
    </row>
    <row r="144" spans="5:6" x14ac:dyDescent="0.35">
      <c r="E144" s="433"/>
      <c r="F144" s="433"/>
    </row>
    <row r="145" spans="5:6" x14ac:dyDescent="0.35">
      <c r="E145" s="433"/>
      <c r="F145" s="433"/>
    </row>
    <row r="146" spans="5:6" x14ac:dyDescent="0.35">
      <c r="E146" s="433"/>
      <c r="F146" s="433"/>
    </row>
    <row r="147" spans="5:6" x14ac:dyDescent="0.35">
      <c r="E147" s="433"/>
      <c r="F147" s="433"/>
    </row>
    <row r="148" spans="5:6" x14ac:dyDescent="0.35">
      <c r="E148" s="433"/>
      <c r="F148" s="433"/>
    </row>
    <row r="149" spans="5:6" x14ac:dyDescent="0.35">
      <c r="E149" s="433"/>
      <c r="F149" s="433"/>
    </row>
    <row r="150" spans="5:6" x14ac:dyDescent="0.35">
      <c r="E150" s="433"/>
      <c r="F150" s="433"/>
    </row>
    <row r="151" spans="5:6" x14ac:dyDescent="0.35">
      <c r="E151" s="433"/>
      <c r="F151" s="433"/>
    </row>
    <row r="152" spans="5:6" x14ac:dyDescent="0.35">
      <c r="E152" s="433"/>
      <c r="F152" s="433"/>
    </row>
    <row r="153" spans="5:6" x14ac:dyDescent="0.35">
      <c r="E153" s="433"/>
      <c r="F153" s="433"/>
    </row>
    <row r="154" spans="5:6" x14ac:dyDescent="0.35">
      <c r="E154" s="433"/>
      <c r="F154" s="433"/>
    </row>
    <row r="155" spans="5:6" x14ac:dyDescent="0.35">
      <c r="E155" s="433"/>
      <c r="F155" s="433"/>
    </row>
    <row r="156" spans="5:6" x14ac:dyDescent="0.35">
      <c r="E156" s="433"/>
      <c r="F156" s="433"/>
    </row>
    <row r="157" spans="5:6" x14ac:dyDescent="0.35">
      <c r="E157" s="433"/>
      <c r="F157" s="433"/>
    </row>
    <row r="158" spans="5:6" x14ac:dyDescent="0.35">
      <c r="E158" s="433"/>
      <c r="F158" s="433"/>
    </row>
    <row r="159" spans="5:6" x14ac:dyDescent="0.35">
      <c r="E159" s="433"/>
      <c r="F159" s="433"/>
    </row>
    <row r="160" spans="5:6" x14ac:dyDescent="0.35">
      <c r="E160" s="433"/>
      <c r="F160" s="433"/>
    </row>
    <row r="161" spans="5:6" x14ac:dyDescent="0.35">
      <c r="E161" s="433"/>
      <c r="F161" s="433"/>
    </row>
    <row r="162" spans="5:6" x14ac:dyDescent="0.35">
      <c r="E162" s="433"/>
      <c r="F162" s="433"/>
    </row>
    <row r="163" spans="5:6" x14ac:dyDescent="0.35">
      <c r="E163" s="433"/>
      <c r="F163" s="433"/>
    </row>
    <row r="164" spans="5:6" x14ac:dyDescent="0.35">
      <c r="E164" s="433"/>
      <c r="F164" s="433"/>
    </row>
    <row r="165" spans="5:6" x14ac:dyDescent="0.35">
      <c r="E165" s="433"/>
      <c r="F165" s="433"/>
    </row>
    <row r="166" spans="5:6" x14ac:dyDescent="0.35">
      <c r="E166" s="433"/>
      <c r="F166" s="433"/>
    </row>
    <row r="167" spans="5:6" x14ac:dyDescent="0.35">
      <c r="E167" s="433"/>
      <c r="F167" s="433"/>
    </row>
    <row r="168" spans="5:6" x14ac:dyDescent="0.35">
      <c r="E168" s="433"/>
      <c r="F168" s="433"/>
    </row>
    <row r="169" spans="5:6" x14ac:dyDescent="0.35">
      <c r="E169" s="433"/>
      <c r="F169" s="433"/>
    </row>
    <row r="170" spans="5:6" x14ac:dyDescent="0.35">
      <c r="E170" s="433"/>
      <c r="F170" s="433"/>
    </row>
    <row r="171" spans="5:6" x14ac:dyDescent="0.35">
      <c r="E171" s="433"/>
      <c r="F171" s="433"/>
    </row>
    <row r="172" spans="5:6" x14ac:dyDescent="0.35">
      <c r="E172" s="433"/>
      <c r="F172" s="433"/>
    </row>
    <row r="173" spans="5:6" x14ac:dyDescent="0.35">
      <c r="E173" s="433"/>
      <c r="F173" s="433"/>
    </row>
    <row r="174" spans="5:6" x14ac:dyDescent="0.35">
      <c r="E174" s="433"/>
      <c r="F174" s="433"/>
    </row>
    <row r="175" spans="5:6" x14ac:dyDescent="0.35">
      <c r="E175" s="433"/>
      <c r="F175" s="433"/>
    </row>
    <row r="176" spans="5:6" x14ac:dyDescent="0.35">
      <c r="E176" s="433"/>
      <c r="F176" s="433"/>
    </row>
    <row r="177" spans="5:6" x14ac:dyDescent="0.35">
      <c r="E177" s="433"/>
      <c r="F177" s="433"/>
    </row>
    <row r="178" spans="5:6" x14ac:dyDescent="0.35">
      <c r="E178" s="433"/>
      <c r="F178" s="433"/>
    </row>
    <row r="179" spans="5:6" x14ac:dyDescent="0.35">
      <c r="E179" s="433"/>
      <c r="F179" s="433"/>
    </row>
    <row r="180" spans="5:6" x14ac:dyDescent="0.35">
      <c r="E180" s="433"/>
      <c r="F180" s="433"/>
    </row>
    <row r="181" spans="5:6" x14ac:dyDescent="0.35">
      <c r="E181" s="433"/>
      <c r="F181" s="433"/>
    </row>
    <row r="182" spans="5:6" x14ac:dyDescent="0.35">
      <c r="E182" s="433"/>
      <c r="F182" s="433"/>
    </row>
    <row r="183" spans="5:6" x14ac:dyDescent="0.35">
      <c r="E183" s="433"/>
      <c r="F183" s="433"/>
    </row>
    <row r="184" spans="5:6" x14ac:dyDescent="0.35">
      <c r="E184" s="433"/>
      <c r="F184" s="433"/>
    </row>
    <row r="185" spans="5:6" x14ac:dyDescent="0.35">
      <c r="E185" s="433"/>
      <c r="F185" s="433"/>
    </row>
    <row r="186" spans="5:6" x14ac:dyDescent="0.35">
      <c r="E186" s="433"/>
      <c r="F186" s="433"/>
    </row>
    <row r="187" spans="5:6" x14ac:dyDescent="0.35">
      <c r="E187" s="433"/>
      <c r="F187" s="433"/>
    </row>
    <row r="188" spans="5:6" x14ac:dyDescent="0.35">
      <c r="E188" s="433"/>
      <c r="F188" s="433"/>
    </row>
    <row r="189" spans="5:6" x14ac:dyDescent="0.35">
      <c r="E189" s="433"/>
      <c r="F189" s="433"/>
    </row>
    <row r="190" spans="5:6" x14ac:dyDescent="0.35">
      <c r="E190" s="433"/>
      <c r="F190" s="433"/>
    </row>
    <row r="191" spans="5:6" x14ac:dyDescent="0.35">
      <c r="E191" s="433"/>
      <c r="F191" s="433"/>
    </row>
    <row r="192" spans="5:6" x14ac:dyDescent="0.35">
      <c r="E192" s="433"/>
      <c r="F192" s="433"/>
    </row>
    <row r="193" spans="5:6" x14ac:dyDescent="0.35">
      <c r="E193" s="433"/>
      <c r="F193" s="433"/>
    </row>
    <row r="194" spans="5:6" x14ac:dyDescent="0.35">
      <c r="E194" s="433"/>
      <c r="F194" s="433"/>
    </row>
    <row r="195" spans="5:6" x14ac:dyDescent="0.35">
      <c r="E195" s="433"/>
      <c r="F195" s="433"/>
    </row>
    <row r="196" spans="5:6" x14ac:dyDescent="0.35">
      <c r="E196" s="433"/>
      <c r="F196" s="433"/>
    </row>
    <row r="197" spans="5:6" x14ac:dyDescent="0.35">
      <c r="E197" s="433"/>
      <c r="F197" s="433"/>
    </row>
    <row r="198" spans="5:6" x14ac:dyDescent="0.35">
      <c r="E198" s="433"/>
      <c r="F198" s="433"/>
    </row>
    <row r="199" spans="5:6" x14ac:dyDescent="0.35">
      <c r="E199" s="433"/>
      <c r="F199" s="433"/>
    </row>
    <row r="200" spans="5:6" x14ac:dyDescent="0.35">
      <c r="E200" s="433"/>
      <c r="F200" s="433"/>
    </row>
    <row r="201" spans="5:6" x14ac:dyDescent="0.35">
      <c r="E201" s="433"/>
      <c r="F201" s="433"/>
    </row>
    <row r="202" spans="5:6" x14ac:dyDescent="0.35">
      <c r="E202" s="433"/>
      <c r="F202" s="433"/>
    </row>
    <row r="203" spans="5:6" x14ac:dyDescent="0.35">
      <c r="E203" s="433"/>
      <c r="F203" s="433"/>
    </row>
    <row r="204" spans="5:6" x14ac:dyDescent="0.35">
      <c r="E204" s="433"/>
      <c r="F204" s="433"/>
    </row>
    <row r="205" spans="5:6" x14ac:dyDescent="0.35">
      <c r="E205" s="433"/>
      <c r="F205" s="433"/>
    </row>
    <row r="206" spans="5:6" x14ac:dyDescent="0.35">
      <c r="E206" s="433"/>
      <c r="F206" s="433"/>
    </row>
    <row r="207" spans="5:6" x14ac:dyDescent="0.35">
      <c r="E207" s="433"/>
      <c r="F207" s="433"/>
    </row>
    <row r="208" spans="5:6" x14ac:dyDescent="0.35">
      <c r="E208" s="433"/>
      <c r="F208" s="433"/>
    </row>
    <row r="209" spans="5:6" x14ac:dyDescent="0.35">
      <c r="E209" s="433"/>
      <c r="F209" s="433"/>
    </row>
    <row r="210" spans="5:6" x14ac:dyDescent="0.35">
      <c r="E210" s="433"/>
      <c r="F210" s="433"/>
    </row>
    <row r="211" spans="5:6" x14ac:dyDescent="0.35">
      <c r="E211" s="433"/>
      <c r="F211" s="433"/>
    </row>
    <row r="212" spans="5:6" x14ac:dyDescent="0.35">
      <c r="E212" s="433"/>
      <c r="F212" s="433"/>
    </row>
    <row r="213" spans="5:6" x14ac:dyDescent="0.35">
      <c r="E213" s="433"/>
      <c r="F213" s="433"/>
    </row>
    <row r="214" spans="5:6" x14ac:dyDescent="0.35">
      <c r="E214" s="433"/>
      <c r="F214" s="433"/>
    </row>
    <row r="215" spans="5:6" x14ac:dyDescent="0.35">
      <c r="E215" s="433"/>
      <c r="F215" s="433"/>
    </row>
    <row r="216" spans="5:6" x14ac:dyDescent="0.35">
      <c r="E216" s="433"/>
      <c r="F216" s="433"/>
    </row>
    <row r="217" spans="5:6" x14ac:dyDescent="0.35">
      <c r="E217" s="433"/>
      <c r="F217" s="433"/>
    </row>
    <row r="218" spans="5:6" x14ac:dyDescent="0.35">
      <c r="E218" s="433"/>
      <c r="F218" s="433"/>
    </row>
    <row r="219" spans="5:6" x14ac:dyDescent="0.35">
      <c r="E219" s="433"/>
      <c r="F219" s="433"/>
    </row>
    <row r="220" spans="5:6" x14ac:dyDescent="0.35">
      <c r="E220" s="433"/>
      <c r="F220" s="433"/>
    </row>
    <row r="221" spans="5:6" x14ac:dyDescent="0.35">
      <c r="E221" s="433"/>
      <c r="F221" s="433"/>
    </row>
    <row r="222" spans="5:6" x14ac:dyDescent="0.35">
      <c r="E222" s="433"/>
      <c r="F222" s="433"/>
    </row>
    <row r="223" spans="5:6" x14ac:dyDescent="0.35">
      <c r="E223" s="433"/>
      <c r="F223" s="433"/>
    </row>
    <row r="224" spans="5:6" x14ac:dyDescent="0.35">
      <c r="E224" s="433"/>
      <c r="F224" s="433"/>
    </row>
    <row r="225" spans="5:6" x14ac:dyDescent="0.35">
      <c r="E225" s="433"/>
      <c r="F225" s="433"/>
    </row>
    <row r="226" spans="5:6" x14ac:dyDescent="0.35">
      <c r="E226" s="433"/>
      <c r="F226" s="433"/>
    </row>
    <row r="227" spans="5:6" x14ac:dyDescent="0.35">
      <c r="E227" s="433"/>
      <c r="F227" s="433"/>
    </row>
  </sheetData>
  <sheetProtection password="A202" sheet="1" formatCells="0" formatRows="0"/>
  <mergeCells count="290">
    <mergeCell ref="D6:E6"/>
    <mergeCell ref="E227:F227"/>
    <mergeCell ref="E16:G16"/>
    <mergeCell ref="E25:G25"/>
    <mergeCell ref="E221:F221"/>
    <mergeCell ref="E222:F222"/>
    <mergeCell ref="E223:F223"/>
    <mergeCell ref="J10:K10"/>
    <mergeCell ref="E17:G17"/>
    <mergeCell ref="E21:G21"/>
    <mergeCell ref="E22:G22"/>
    <mergeCell ref="E23:G23"/>
    <mergeCell ref="E24:G24"/>
    <mergeCell ref="K16:L16"/>
    <mergeCell ref="K17:L17"/>
    <mergeCell ref="K18:L18"/>
    <mergeCell ref="K19:L19"/>
    <mergeCell ref="E18:G18"/>
    <mergeCell ref="E19:G19"/>
    <mergeCell ref="E20:H20"/>
    <mergeCell ref="E224:F224"/>
    <mergeCell ref="E225:F225"/>
    <mergeCell ref="E226:F226"/>
    <mergeCell ref="E215:F215"/>
    <mergeCell ref="E216:F216"/>
    <mergeCell ref="E217:F217"/>
    <mergeCell ref="E218:F218"/>
    <mergeCell ref="E219:F219"/>
    <mergeCell ref="E220:F220"/>
    <mergeCell ref="E206:F206"/>
    <mergeCell ref="E207:F207"/>
    <mergeCell ref="E208:F208"/>
    <mergeCell ref="E209:F209"/>
    <mergeCell ref="E210:F210"/>
    <mergeCell ref="E211:F211"/>
    <mergeCell ref="E212:F212"/>
    <mergeCell ref="E213:F213"/>
    <mergeCell ref="E214:F214"/>
    <mergeCell ref="E197:F197"/>
    <mergeCell ref="E198:F198"/>
    <mergeCell ref="E199:F199"/>
    <mergeCell ref="E200:F200"/>
    <mergeCell ref="E201:F201"/>
    <mergeCell ref="E202:F202"/>
    <mergeCell ref="E203:F203"/>
    <mergeCell ref="E204:F204"/>
    <mergeCell ref="E205:F205"/>
    <mergeCell ref="E188:F188"/>
    <mergeCell ref="E189:F189"/>
    <mergeCell ref="E190:F190"/>
    <mergeCell ref="E191:F191"/>
    <mergeCell ref="E192:F192"/>
    <mergeCell ref="E193:F193"/>
    <mergeCell ref="E194:F194"/>
    <mergeCell ref="E195:F195"/>
    <mergeCell ref="E196:F196"/>
    <mergeCell ref="E179:F179"/>
    <mergeCell ref="E180:F180"/>
    <mergeCell ref="E181:F181"/>
    <mergeCell ref="E182:F182"/>
    <mergeCell ref="E183:F183"/>
    <mergeCell ref="E184:F184"/>
    <mergeCell ref="E185:F185"/>
    <mergeCell ref="E186:F186"/>
    <mergeCell ref="E187:F187"/>
    <mergeCell ref="E170:F170"/>
    <mergeCell ref="E171:F171"/>
    <mergeCell ref="E172:F172"/>
    <mergeCell ref="E173:F173"/>
    <mergeCell ref="E174:F174"/>
    <mergeCell ref="E175:F175"/>
    <mergeCell ref="E176:F176"/>
    <mergeCell ref="E177:F177"/>
    <mergeCell ref="E178:F178"/>
    <mergeCell ref="E161:F161"/>
    <mergeCell ref="E162:F162"/>
    <mergeCell ref="E163:F163"/>
    <mergeCell ref="E164:F164"/>
    <mergeCell ref="E165:F165"/>
    <mergeCell ref="E166:F166"/>
    <mergeCell ref="E167:F167"/>
    <mergeCell ref="E168:F168"/>
    <mergeCell ref="E169:F169"/>
    <mergeCell ref="E152:F152"/>
    <mergeCell ref="E153:F153"/>
    <mergeCell ref="E154:F154"/>
    <mergeCell ref="E155:F155"/>
    <mergeCell ref="E156:F156"/>
    <mergeCell ref="E157:F157"/>
    <mergeCell ref="E158:F158"/>
    <mergeCell ref="E159:F159"/>
    <mergeCell ref="E160:F160"/>
    <mergeCell ref="E143:F143"/>
    <mergeCell ref="E144:F144"/>
    <mergeCell ref="E145:F145"/>
    <mergeCell ref="E146:F146"/>
    <mergeCell ref="E147:F147"/>
    <mergeCell ref="E148:F148"/>
    <mergeCell ref="E149:F149"/>
    <mergeCell ref="E150:F150"/>
    <mergeCell ref="E151:F151"/>
    <mergeCell ref="E134:F134"/>
    <mergeCell ref="E135:F135"/>
    <mergeCell ref="E136:F136"/>
    <mergeCell ref="E137:F137"/>
    <mergeCell ref="E138:F138"/>
    <mergeCell ref="E139:F139"/>
    <mergeCell ref="E140:F140"/>
    <mergeCell ref="E141:F141"/>
    <mergeCell ref="E142:F142"/>
    <mergeCell ref="E125:F125"/>
    <mergeCell ref="E126:F126"/>
    <mergeCell ref="E127:F127"/>
    <mergeCell ref="E128:F128"/>
    <mergeCell ref="E129:F129"/>
    <mergeCell ref="E130:F130"/>
    <mergeCell ref="E131:F131"/>
    <mergeCell ref="E132:F132"/>
    <mergeCell ref="E133:F133"/>
    <mergeCell ref="E116:F116"/>
    <mergeCell ref="E117:F117"/>
    <mergeCell ref="E118:F118"/>
    <mergeCell ref="E119:F119"/>
    <mergeCell ref="E120:F120"/>
    <mergeCell ref="E121:F121"/>
    <mergeCell ref="E122:F122"/>
    <mergeCell ref="E123:F123"/>
    <mergeCell ref="E124:F124"/>
    <mergeCell ref="E107:F107"/>
    <mergeCell ref="E108:F108"/>
    <mergeCell ref="E109:F109"/>
    <mergeCell ref="E110:F110"/>
    <mergeCell ref="E111:F111"/>
    <mergeCell ref="E112:F112"/>
    <mergeCell ref="E113:F113"/>
    <mergeCell ref="E114:F114"/>
    <mergeCell ref="E115:F115"/>
    <mergeCell ref="E26:G26"/>
    <mergeCell ref="E27:G27"/>
    <mergeCell ref="E28:G28"/>
    <mergeCell ref="E29:G29"/>
    <mergeCell ref="E30:G30"/>
    <mergeCell ref="E31:G31"/>
    <mergeCell ref="E105:F105"/>
    <mergeCell ref="E106:F106"/>
    <mergeCell ref="E85:G85"/>
    <mergeCell ref="E86:G86"/>
    <mergeCell ref="E87:G87"/>
    <mergeCell ref="E88:G88"/>
    <mergeCell ref="E93:G93"/>
    <mergeCell ref="E91:G91"/>
    <mergeCell ref="E92:G92"/>
    <mergeCell ref="E38:G38"/>
    <mergeCell ref="E39:G39"/>
    <mergeCell ref="E40:G40"/>
    <mergeCell ref="E41:G41"/>
    <mergeCell ref="E42:G42"/>
    <mergeCell ref="E43:G43"/>
    <mergeCell ref="E32:G32"/>
    <mergeCell ref="E33:G33"/>
    <mergeCell ref="E34:G34"/>
    <mergeCell ref="E35:G35"/>
    <mergeCell ref="E36:G36"/>
    <mergeCell ref="E37:G37"/>
    <mergeCell ref="E50:G50"/>
    <mergeCell ref="E51:G51"/>
    <mergeCell ref="E52:G52"/>
    <mergeCell ref="E53:G53"/>
    <mergeCell ref="E54:G54"/>
    <mergeCell ref="E55:G55"/>
    <mergeCell ref="E44:G44"/>
    <mergeCell ref="E45:G45"/>
    <mergeCell ref="E46:G46"/>
    <mergeCell ref="E47:G47"/>
    <mergeCell ref="E48:G48"/>
    <mergeCell ref="E49:G49"/>
    <mergeCell ref="E65:G65"/>
    <mergeCell ref="E66:G66"/>
    <mergeCell ref="E67:G67"/>
    <mergeCell ref="E56:G56"/>
    <mergeCell ref="E57:G57"/>
    <mergeCell ref="E58:G58"/>
    <mergeCell ref="E59:G59"/>
    <mergeCell ref="E60:G60"/>
    <mergeCell ref="E61:G61"/>
    <mergeCell ref="K20:L20"/>
    <mergeCell ref="K21:L21"/>
    <mergeCell ref="K22:L22"/>
    <mergeCell ref="K23:L23"/>
    <mergeCell ref="K24:L24"/>
    <mergeCell ref="K25:L25"/>
    <mergeCell ref="E81:G81"/>
    <mergeCell ref="E82:G82"/>
    <mergeCell ref="E68:G68"/>
    <mergeCell ref="E69:G69"/>
    <mergeCell ref="E70:G70"/>
    <mergeCell ref="E71:G71"/>
    <mergeCell ref="E72:G72"/>
    <mergeCell ref="E73:G73"/>
    <mergeCell ref="E74:G74"/>
    <mergeCell ref="E75:G75"/>
    <mergeCell ref="E76:G76"/>
    <mergeCell ref="E77:G77"/>
    <mergeCell ref="E78:G78"/>
    <mergeCell ref="E79:G79"/>
    <mergeCell ref="E80:G80"/>
    <mergeCell ref="E62:G62"/>
    <mergeCell ref="E63:G63"/>
    <mergeCell ref="E64:G64"/>
    <mergeCell ref="K32:L32"/>
    <mergeCell ref="K33:L33"/>
    <mergeCell ref="K34:L34"/>
    <mergeCell ref="K35:L35"/>
    <mergeCell ref="K36:L36"/>
    <mergeCell ref="K37:L37"/>
    <mergeCell ref="K26:L26"/>
    <mergeCell ref="K27:L27"/>
    <mergeCell ref="K28:L28"/>
    <mergeCell ref="K29:L29"/>
    <mergeCell ref="K30:L30"/>
    <mergeCell ref="K31:L31"/>
    <mergeCell ref="K44:L44"/>
    <mergeCell ref="K45:L45"/>
    <mergeCell ref="K46:L46"/>
    <mergeCell ref="K47:L47"/>
    <mergeCell ref="K48:L48"/>
    <mergeCell ref="K49:L49"/>
    <mergeCell ref="K38:L38"/>
    <mergeCell ref="K39:L39"/>
    <mergeCell ref="K40:L40"/>
    <mergeCell ref="K41:L41"/>
    <mergeCell ref="K42:L42"/>
    <mergeCell ref="K43:L43"/>
    <mergeCell ref="K56:L56"/>
    <mergeCell ref="K57:L57"/>
    <mergeCell ref="K58:L58"/>
    <mergeCell ref="K59:L59"/>
    <mergeCell ref="K60:L60"/>
    <mergeCell ref="K61:L61"/>
    <mergeCell ref="K50:L50"/>
    <mergeCell ref="K51:L51"/>
    <mergeCell ref="K52:L52"/>
    <mergeCell ref="K53:L53"/>
    <mergeCell ref="K54:L54"/>
    <mergeCell ref="K55:L55"/>
    <mergeCell ref="K96:L96"/>
    <mergeCell ref="E94:G94"/>
    <mergeCell ref="E95:G95"/>
    <mergeCell ref="E96:G96"/>
    <mergeCell ref="K90:L90"/>
    <mergeCell ref="K91:L91"/>
    <mergeCell ref="K92:L92"/>
    <mergeCell ref="E90:G90"/>
    <mergeCell ref="K74:L74"/>
    <mergeCell ref="K75:L75"/>
    <mergeCell ref="K84:L84"/>
    <mergeCell ref="K85:L85"/>
    <mergeCell ref="K86:L86"/>
    <mergeCell ref="K87:L87"/>
    <mergeCell ref="K76:L76"/>
    <mergeCell ref="K77:L77"/>
    <mergeCell ref="K78:L78"/>
    <mergeCell ref="K79:L79"/>
    <mergeCell ref="E83:G83"/>
    <mergeCell ref="E84:G84"/>
    <mergeCell ref="E89:G89"/>
    <mergeCell ref="D5:E5"/>
    <mergeCell ref="D7:E7"/>
    <mergeCell ref="D8:E8"/>
    <mergeCell ref="K93:L93"/>
    <mergeCell ref="K94:L94"/>
    <mergeCell ref="K95:L95"/>
    <mergeCell ref="K88:L88"/>
    <mergeCell ref="K89:L89"/>
    <mergeCell ref="K82:L82"/>
    <mergeCell ref="K83:L83"/>
    <mergeCell ref="K80:L80"/>
    <mergeCell ref="K81:L81"/>
    <mergeCell ref="K68:L68"/>
    <mergeCell ref="K69:L69"/>
    <mergeCell ref="K70:L70"/>
    <mergeCell ref="K71:L71"/>
    <mergeCell ref="K72:L72"/>
    <mergeCell ref="K73:L73"/>
    <mergeCell ref="K62:L62"/>
    <mergeCell ref="K63:L63"/>
    <mergeCell ref="K64:L64"/>
    <mergeCell ref="K65:L65"/>
    <mergeCell ref="K66:L66"/>
    <mergeCell ref="K67:L67"/>
  </mergeCells>
  <pageMargins left="0.25" right="0.25" top="0.75" bottom="0.75" header="0.3" footer="0.3"/>
  <pageSetup scale="69" fitToHeight="2"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J192"/>
  <sheetViews>
    <sheetView zoomScaleNormal="100" workbookViewId="0"/>
  </sheetViews>
  <sheetFormatPr defaultColWidth="8.81640625" defaultRowHeight="14.5" x14ac:dyDescent="0.35"/>
  <cols>
    <col min="2" max="2" width="9" bestFit="1" customWidth="1"/>
    <col min="3" max="4" width="11.54296875" bestFit="1" customWidth="1"/>
    <col min="5" max="5" width="15.81640625" bestFit="1" customWidth="1"/>
    <col min="6" max="6" width="11.54296875" bestFit="1" customWidth="1"/>
    <col min="7" max="7" width="14.453125" bestFit="1" customWidth="1"/>
    <col min="8" max="8" width="8.81640625" customWidth="1"/>
    <col min="9" max="9" width="16.1796875" bestFit="1" customWidth="1"/>
    <col min="10" max="10" width="9.54296875" bestFit="1" customWidth="1"/>
    <col min="13" max="14" width="9.54296875" bestFit="1" customWidth="1"/>
    <col min="17" max="17" width="9.54296875" bestFit="1" customWidth="1"/>
  </cols>
  <sheetData>
    <row r="1" spans="1:10" x14ac:dyDescent="0.35">
      <c r="A1" s="6"/>
    </row>
    <row r="2" spans="1:10" x14ac:dyDescent="0.35">
      <c r="A2" s="78"/>
      <c r="B2" s="133"/>
      <c r="C2" s="78"/>
      <c r="D2" s="134"/>
      <c r="E2" s="78"/>
      <c r="F2" s="78"/>
      <c r="G2" s="78"/>
      <c r="H2" s="78"/>
      <c r="I2" s="78"/>
    </row>
    <row r="3" spans="1:10" x14ac:dyDescent="0.35">
      <c r="A3" s="135"/>
      <c r="B3" s="78"/>
      <c r="C3" s="78"/>
      <c r="D3" s="78"/>
      <c r="E3" s="78"/>
      <c r="F3" s="78"/>
      <c r="G3" s="78"/>
      <c r="H3" s="78"/>
      <c r="I3" s="78"/>
    </row>
    <row r="4" spans="1:10" x14ac:dyDescent="0.35">
      <c r="A4" s="132" t="s">
        <v>26</v>
      </c>
      <c r="B4" s="132" t="s">
        <v>174</v>
      </c>
      <c r="C4" s="132" t="s">
        <v>25</v>
      </c>
      <c r="D4" s="78"/>
      <c r="F4" s="78" t="s">
        <v>176</v>
      </c>
      <c r="H4" s="78"/>
      <c r="I4" s="78"/>
    </row>
    <row r="5" spans="1:10" x14ac:dyDescent="0.35">
      <c r="A5" s="78" t="str">
        <f>Calculations!A2</f>
        <v/>
      </c>
      <c r="B5" s="78"/>
      <c r="C5" s="136" t="str">
        <f>IF(A5="","",Calculations!I2*Calculations!D2)</f>
        <v/>
      </c>
      <c r="D5" s="137" t="str">
        <f>IF(OR(C5="",ISERROR($H$5)),"",IF($H$5&gt;0.7,$H$6*C5,C5))</f>
        <v/>
      </c>
      <c r="F5" s="131"/>
      <c r="H5" s="138" t="e">
        <f>F8/F5</f>
        <v>#DIV/0!</v>
      </c>
      <c r="I5" s="78"/>
      <c r="J5" s="223"/>
    </row>
    <row r="6" spans="1:10" x14ac:dyDescent="0.35">
      <c r="A6" s="78" t="str">
        <f>Calculations!A3</f>
        <v/>
      </c>
      <c r="B6" s="78"/>
      <c r="C6" s="136" t="str">
        <f>IF(A6="","",Calculations!I3*Calculations!D3)</f>
        <v/>
      </c>
      <c r="D6" s="137" t="str">
        <f>IF(OR(C6="",ISERROR($H$5)),"",IF($H$5&gt;0.7,$H$6*C6,C6))</f>
        <v/>
      </c>
      <c r="E6" s="78"/>
      <c r="G6" s="78"/>
      <c r="H6" s="138" t="e">
        <f>(References!$W$17*$F$5)/$F$8</f>
        <v>#DIV/0!</v>
      </c>
      <c r="I6" s="78"/>
    </row>
    <row r="7" spans="1:10" x14ac:dyDescent="0.35">
      <c r="A7" s="78" t="str">
        <f>Calculations!A4</f>
        <v/>
      </c>
      <c r="B7" s="78"/>
      <c r="C7" s="136" t="str">
        <f>IF(A7="","",Calculations!I4*Calculations!D4)</f>
        <v/>
      </c>
      <c r="D7" s="137" t="str">
        <f>IF(OR(C7="",ISERROR($H$5)),"",IF($H$5&gt;0.7,$H$6*C7,C7))</f>
        <v/>
      </c>
      <c r="E7" s="78"/>
      <c r="F7" s="78" t="s">
        <v>175</v>
      </c>
      <c r="G7" s="78"/>
      <c r="H7" s="140"/>
      <c r="I7" s="141"/>
      <c r="J7" s="78" t="s">
        <v>363</v>
      </c>
    </row>
    <row r="8" spans="1:10" x14ac:dyDescent="0.35">
      <c r="A8" s="78" t="str">
        <f>Calculations!A5</f>
        <v/>
      </c>
      <c r="B8" s="78"/>
      <c r="C8" s="136" t="str">
        <f>IF(A8="","",Calculations!I5*Calculations!D5)</f>
        <v/>
      </c>
      <c r="D8" s="137" t="str">
        <f>IF(OR(C8="",ISERROR($H$5)),"",IF($H$5&gt;0.7,$H$6*C8,C8))</f>
        <v/>
      </c>
      <c r="E8" s="78"/>
      <c r="F8" s="136">
        <f>SUM(C5:C200)</f>
        <v>0</v>
      </c>
      <c r="G8" s="78"/>
      <c r="H8" s="78"/>
      <c r="I8" s="78"/>
    </row>
    <row r="9" spans="1:10" ht="5.15" customHeight="1" x14ac:dyDescent="0.35">
      <c r="A9" s="78"/>
      <c r="B9" s="78"/>
      <c r="C9" s="78"/>
      <c r="D9" s="137"/>
      <c r="E9" s="78"/>
      <c r="F9" s="78"/>
      <c r="G9" s="78"/>
      <c r="H9" s="78"/>
      <c r="I9" s="78"/>
    </row>
    <row r="10" spans="1:10" ht="5.15" customHeight="1" x14ac:dyDescent="0.35">
      <c r="A10" s="78"/>
      <c r="B10" s="78"/>
      <c r="C10" s="78"/>
      <c r="D10" s="137"/>
      <c r="E10" s="78"/>
      <c r="F10" s="78"/>
      <c r="G10" s="78"/>
      <c r="H10" s="78"/>
      <c r="I10" s="78"/>
    </row>
    <row r="11" spans="1:10" ht="5.15" customHeight="1" x14ac:dyDescent="0.35">
      <c r="A11" s="78"/>
      <c r="B11" s="78"/>
      <c r="C11" s="78"/>
      <c r="D11" s="137"/>
      <c r="E11" s="78"/>
      <c r="F11" s="78"/>
      <c r="G11" s="78"/>
      <c r="H11" s="78"/>
      <c r="I11" s="78"/>
    </row>
    <row r="12" spans="1:10" ht="5.15" customHeight="1" x14ac:dyDescent="0.35">
      <c r="A12" s="78"/>
      <c r="B12" s="78"/>
      <c r="C12" s="78"/>
      <c r="D12" s="137"/>
      <c r="E12" s="78"/>
      <c r="F12" s="78"/>
      <c r="G12" s="78"/>
      <c r="H12" s="78"/>
      <c r="I12" s="78"/>
    </row>
    <row r="13" spans="1:10" x14ac:dyDescent="0.35">
      <c r="A13" s="78" t="str">
        <f>Calculations!A10</f>
        <v/>
      </c>
      <c r="B13" s="78"/>
      <c r="C13" s="136" t="str">
        <f>IF(A13="","",Calculations!I10*Calculations!D10)</f>
        <v/>
      </c>
      <c r="D13" s="137" t="str">
        <f>IF(OR(C13="",ISERROR($H$5)),"",IF($H$5&gt;0.7,$H$6*C13,C13))</f>
        <v/>
      </c>
      <c r="E13" s="78"/>
      <c r="F13" s="78" t="s">
        <v>177</v>
      </c>
      <c r="G13" s="78"/>
      <c r="H13" s="78"/>
      <c r="I13" s="78"/>
    </row>
    <row r="14" spans="1:10" x14ac:dyDescent="0.35">
      <c r="A14" s="78" t="str">
        <f>Calculations!A11</f>
        <v/>
      </c>
      <c r="B14" s="78"/>
      <c r="C14" s="136" t="str">
        <f>IF(A14="","",Calculations!I11*Calculations!D11)</f>
        <v/>
      </c>
      <c r="D14" s="137" t="str">
        <f>IF(OR(C14="",ISERROR($H$5)),"",IF($H$5&gt;0.7,$H$6*C14,C14))</f>
        <v/>
      </c>
      <c r="E14" s="139"/>
      <c r="F14" s="136">
        <f>SUM(D5:D200)</f>
        <v>0</v>
      </c>
      <c r="G14" s="78"/>
      <c r="H14" s="78"/>
      <c r="I14" s="78"/>
    </row>
    <row r="15" spans="1:10" x14ac:dyDescent="0.35">
      <c r="A15" s="78" t="str">
        <f>Calculations!A12</f>
        <v/>
      </c>
      <c r="B15" s="78"/>
      <c r="C15" s="136" t="str">
        <f>IF(A15="","",Calculations!I12*Calculations!D12)</f>
        <v/>
      </c>
      <c r="D15" s="137" t="str">
        <f>IF(OR(C15="",ISERROR($H$5)),"",IF($H$5&gt;0.7,$H$6*C15,C15))</f>
        <v/>
      </c>
      <c r="E15" s="78"/>
      <c r="F15" s="78"/>
      <c r="G15" s="78"/>
      <c r="H15" s="78"/>
      <c r="I15" s="78"/>
    </row>
    <row r="16" spans="1:10" x14ac:dyDescent="0.35">
      <c r="A16" s="78" t="str">
        <f>Calculations!A13</f>
        <v/>
      </c>
      <c r="B16" s="78"/>
      <c r="C16" s="136" t="str">
        <f>IF(A16="","",Calculations!I13*Calculations!D13)</f>
        <v/>
      </c>
      <c r="D16" s="137" t="str">
        <f>IF(OR(C16="",ISERROR($H$5)),"",IF($H$5&gt;0.7,$H$6*C16,C16))</f>
        <v/>
      </c>
      <c r="E16" s="78"/>
      <c r="F16" s="78"/>
      <c r="G16" s="78"/>
      <c r="H16" s="78"/>
      <c r="I16" s="78"/>
    </row>
    <row r="17" spans="1:9" ht="5.15" customHeight="1" x14ac:dyDescent="0.35">
      <c r="A17" s="78"/>
      <c r="B17" s="78"/>
      <c r="C17" s="78"/>
      <c r="D17" s="137"/>
      <c r="E17" s="78"/>
      <c r="F17" s="78"/>
      <c r="G17" s="78"/>
      <c r="H17" s="78"/>
      <c r="I17" s="78"/>
    </row>
    <row r="18" spans="1:9" ht="5.15" customHeight="1" x14ac:dyDescent="0.35">
      <c r="A18" s="78"/>
      <c r="B18" s="78"/>
      <c r="C18" s="78"/>
      <c r="D18" s="137"/>
      <c r="E18" s="78"/>
      <c r="F18" s="78"/>
      <c r="G18" s="78"/>
      <c r="H18" s="78"/>
      <c r="I18" s="78"/>
    </row>
    <row r="19" spans="1:9" ht="5.15" customHeight="1" x14ac:dyDescent="0.35">
      <c r="A19" s="78"/>
      <c r="B19" s="78"/>
      <c r="C19" s="78"/>
      <c r="D19" s="137"/>
      <c r="E19" s="78"/>
      <c r="F19" s="78"/>
      <c r="G19" s="78"/>
      <c r="H19" s="78"/>
      <c r="I19" s="78"/>
    </row>
    <row r="20" spans="1:9" ht="5.15" customHeight="1" x14ac:dyDescent="0.35">
      <c r="A20" s="78"/>
      <c r="B20" s="78"/>
      <c r="C20" s="78"/>
      <c r="D20" s="137"/>
      <c r="E20" s="78"/>
      <c r="F20" s="78"/>
      <c r="G20" s="78"/>
      <c r="H20" s="78"/>
      <c r="I20" s="78"/>
    </row>
    <row r="21" spans="1:9" x14ac:dyDescent="0.35">
      <c r="A21" s="78" t="str">
        <f>Calculations!A18</f>
        <v/>
      </c>
      <c r="B21" s="78"/>
      <c r="C21" s="136" t="str">
        <f>IF(A21="","",Calculations!I18*Calculations!D18)</f>
        <v/>
      </c>
      <c r="D21" s="137" t="str">
        <f>IF(OR(C21="",ISERROR($H$5)),"",IF($H$5&gt;0.7,$H$6*C21,C21))</f>
        <v/>
      </c>
      <c r="E21" s="78"/>
      <c r="F21" s="78"/>
      <c r="G21" s="78"/>
      <c r="H21" s="78"/>
      <c r="I21" s="78"/>
    </row>
    <row r="22" spans="1:9" x14ac:dyDescent="0.35">
      <c r="A22" s="78" t="str">
        <f>Calculations!A19</f>
        <v/>
      </c>
      <c r="B22" s="78"/>
      <c r="C22" s="136" t="str">
        <f>IF(A22="","",Calculations!I19*Calculations!D19)</f>
        <v/>
      </c>
      <c r="D22" s="137" t="str">
        <f>IF(OR(C22="",ISERROR($H$5)),"",IF($H$5&gt;0.7,$H$6*C22,C22))</f>
        <v/>
      </c>
      <c r="E22" s="78"/>
      <c r="F22" s="78"/>
      <c r="G22" s="78"/>
      <c r="H22" s="78"/>
      <c r="I22" s="78"/>
    </row>
    <row r="23" spans="1:9" x14ac:dyDescent="0.35">
      <c r="A23" s="78" t="str">
        <f>Calculations!A20</f>
        <v/>
      </c>
      <c r="B23" s="78"/>
      <c r="C23" s="136" t="str">
        <f>IF(A23="","",Calculations!I20*Calculations!D20)</f>
        <v/>
      </c>
      <c r="D23" s="137" t="str">
        <f>IF(OR(C23="",ISERROR($H$5)),"",IF($H$5&gt;0.7,$H$6*C23,C23))</f>
        <v/>
      </c>
      <c r="E23" s="78"/>
      <c r="F23" s="78"/>
      <c r="G23" s="78"/>
      <c r="H23" s="78"/>
      <c r="I23" s="78"/>
    </row>
    <row r="24" spans="1:9" x14ac:dyDescent="0.35">
      <c r="A24" s="78" t="str">
        <f>Calculations!A21</f>
        <v/>
      </c>
      <c r="B24" s="78"/>
      <c r="C24" s="136" t="str">
        <f>IF(A24="","",Calculations!I21*Calculations!D21)</f>
        <v/>
      </c>
      <c r="D24" s="137" t="str">
        <f>IF(OR(C24="",ISERROR($H$5)),"",IF($H$5&gt;0.7,$H$6*C24,C24))</f>
        <v/>
      </c>
      <c r="E24" s="78"/>
      <c r="F24" s="78"/>
      <c r="G24" s="78"/>
      <c r="H24" s="78"/>
      <c r="I24" s="78"/>
    </row>
    <row r="25" spans="1:9" ht="5.15" customHeight="1" x14ac:dyDescent="0.35">
      <c r="A25" s="78"/>
      <c r="B25" s="78"/>
      <c r="C25" s="78"/>
      <c r="D25" s="137"/>
      <c r="E25" s="78"/>
      <c r="F25" s="78"/>
      <c r="G25" s="78"/>
      <c r="H25" s="78"/>
      <c r="I25" s="78"/>
    </row>
    <row r="26" spans="1:9" ht="5.15" customHeight="1" x14ac:dyDescent="0.35">
      <c r="A26" s="78"/>
      <c r="B26" s="78"/>
      <c r="C26" s="78"/>
      <c r="D26" s="137"/>
      <c r="E26" s="78"/>
      <c r="F26" s="78"/>
      <c r="G26" s="78"/>
      <c r="H26" s="78"/>
      <c r="I26" s="78"/>
    </row>
    <row r="27" spans="1:9" ht="5.15" customHeight="1" x14ac:dyDescent="0.35">
      <c r="A27" s="78"/>
      <c r="B27" s="78"/>
      <c r="C27" s="78"/>
      <c r="D27" s="137"/>
      <c r="E27" s="78"/>
      <c r="F27" s="78"/>
      <c r="G27" s="78"/>
      <c r="H27" s="78"/>
      <c r="I27" s="78"/>
    </row>
    <row r="28" spans="1:9" ht="5.15" customHeight="1" x14ac:dyDescent="0.35">
      <c r="A28" s="78"/>
      <c r="B28" s="78"/>
      <c r="C28" s="78"/>
      <c r="D28" s="137"/>
      <c r="E28" s="78"/>
      <c r="F28" s="78"/>
      <c r="G28" s="78"/>
      <c r="H28" s="78"/>
      <c r="I28" s="78"/>
    </row>
    <row r="29" spans="1:9" x14ac:dyDescent="0.35">
      <c r="A29" s="78" t="str">
        <f>Calculations!A26</f>
        <v/>
      </c>
      <c r="B29" s="78"/>
      <c r="C29" s="136" t="str">
        <f>IF(A29="","",Calculations!I26*Calculations!D26)</f>
        <v/>
      </c>
      <c r="D29" s="137" t="str">
        <f>IF(OR(C29="",ISERROR($H$5)),"",IF($H$5&gt;0.7,$H$6*C29,C29))</f>
        <v/>
      </c>
      <c r="E29" s="78"/>
      <c r="F29" s="78"/>
      <c r="G29" s="78"/>
      <c r="H29" s="78"/>
      <c r="I29" s="78"/>
    </row>
    <row r="30" spans="1:9" x14ac:dyDescent="0.35">
      <c r="A30" s="78" t="str">
        <f>Calculations!A27</f>
        <v/>
      </c>
      <c r="B30" s="78"/>
      <c r="C30" s="136" t="str">
        <f>IF(A30="","",Calculations!I27*Calculations!D27)</f>
        <v/>
      </c>
      <c r="D30" s="137" t="str">
        <f>IF(OR(C30="",ISERROR($H$5)),"",IF($H$5&gt;0.7,$H$6*C30,C30))</f>
        <v/>
      </c>
      <c r="E30" s="78"/>
      <c r="F30" s="78"/>
      <c r="G30" s="78"/>
      <c r="H30" s="78"/>
      <c r="I30" s="78"/>
    </row>
    <row r="31" spans="1:9" x14ac:dyDescent="0.35">
      <c r="A31" s="78" t="str">
        <f>Calculations!A28</f>
        <v/>
      </c>
      <c r="B31" s="78"/>
      <c r="C31" s="136" t="str">
        <f>IF(A31="","",Calculations!I28*Calculations!D28)</f>
        <v/>
      </c>
      <c r="D31" s="137" t="str">
        <f>IF(OR(C31="",ISERROR($H$5)),"",IF($H$5&gt;0.7,$H$6*C31,C31))</f>
        <v/>
      </c>
      <c r="E31" s="78"/>
      <c r="F31" s="78"/>
      <c r="G31" s="78"/>
      <c r="H31" s="78"/>
      <c r="I31" s="78"/>
    </row>
    <row r="32" spans="1:9" x14ac:dyDescent="0.35">
      <c r="A32" s="78" t="str">
        <f>Calculations!A29</f>
        <v/>
      </c>
      <c r="B32" s="78"/>
      <c r="C32" s="136" t="str">
        <f>IF(A32="","",Calculations!I29*Calculations!D29)</f>
        <v/>
      </c>
      <c r="D32" s="137" t="str">
        <f>IF(OR(C32="",ISERROR($H$5)),"",IF($H$5&gt;0.7,$H$6*C32,C32))</f>
        <v/>
      </c>
      <c r="E32" s="78"/>
      <c r="F32" s="78"/>
      <c r="G32" s="78"/>
      <c r="H32" s="78"/>
      <c r="I32" s="78"/>
    </row>
    <row r="33" spans="1:9" ht="5.15" customHeight="1" x14ac:dyDescent="0.35">
      <c r="A33" s="78"/>
      <c r="B33" s="78"/>
      <c r="C33" s="78"/>
      <c r="D33" s="137"/>
      <c r="E33" s="78"/>
      <c r="F33" s="78"/>
      <c r="G33" s="78"/>
      <c r="H33" s="78"/>
      <c r="I33" s="78"/>
    </row>
    <row r="34" spans="1:9" ht="5.15" customHeight="1" x14ac:dyDescent="0.35">
      <c r="A34" s="78"/>
      <c r="B34" s="78"/>
      <c r="C34" s="78"/>
      <c r="D34" s="137"/>
      <c r="E34" s="78"/>
      <c r="F34" s="78"/>
      <c r="G34" s="78"/>
      <c r="H34" s="78"/>
      <c r="I34" s="78"/>
    </row>
    <row r="35" spans="1:9" ht="5.15" customHeight="1" x14ac:dyDescent="0.35">
      <c r="A35" s="78"/>
      <c r="B35" s="78"/>
      <c r="C35" s="78"/>
      <c r="D35" s="137"/>
      <c r="E35" s="78"/>
      <c r="F35" s="78"/>
      <c r="G35" s="78"/>
      <c r="H35" s="78"/>
      <c r="I35" s="78"/>
    </row>
    <row r="36" spans="1:9" ht="5.15" customHeight="1" x14ac:dyDescent="0.35">
      <c r="A36" s="78"/>
      <c r="B36" s="78"/>
      <c r="C36" s="78"/>
      <c r="D36" s="137"/>
      <c r="E36" s="78"/>
      <c r="F36" s="78"/>
      <c r="G36" s="78"/>
      <c r="H36" s="78"/>
      <c r="I36" s="78"/>
    </row>
    <row r="37" spans="1:9" x14ac:dyDescent="0.35">
      <c r="A37" s="78" t="str">
        <f>Calculations!A34</f>
        <v/>
      </c>
      <c r="B37" s="78"/>
      <c r="C37" s="136" t="str">
        <f>IF(A37="","",Calculations!I34*Calculations!D34)</f>
        <v/>
      </c>
      <c r="D37" s="137" t="str">
        <f>IF(OR(C37="",ISERROR($H$5)),"",IF($H$5&gt;0.7,$H$6*C37,C37))</f>
        <v/>
      </c>
      <c r="E37" s="78"/>
      <c r="F37" s="78"/>
      <c r="G37" s="78"/>
      <c r="H37" s="78"/>
      <c r="I37" s="78"/>
    </row>
    <row r="38" spans="1:9" x14ac:dyDescent="0.35">
      <c r="A38" s="78" t="str">
        <f>Calculations!A35</f>
        <v/>
      </c>
      <c r="B38" s="78"/>
      <c r="C38" s="136" t="str">
        <f>IF(A38="","",Calculations!I35*Calculations!D35)</f>
        <v/>
      </c>
      <c r="D38" s="137" t="str">
        <f>IF(OR(C38="",ISERROR($H$5)),"",IF($H$5&gt;0.7,$H$6*C38,C38))</f>
        <v/>
      </c>
      <c r="E38" s="78"/>
      <c r="F38" s="78"/>
      <c r="G38" s="78"/>
      <c r="H38" s="78"/>
      <c r="I38" s="78"/>
    </row>
    <row r="39" spans="1:9" x14ac:dyDescent="0.35">
      <c r="A39" s="78" t="str">
        <f>Calculations!A36</f>
        <v/>
      </c>
      <c r="B39" s="78"/>
      <c r="C39" s="136" t="str">
        <f>IF(A39="","",Calculations!I36*Calculations!D36)</f>
        <v/>
      </c>
      <c r="D39" s="137" t="str">
        <f>IF(OR(C39="",ISERROR($H$5)),"",IF($H$5&gt;0.7,$H$6*C39,C39))</f>
        <v/>
      </c>
      <c r="E39" s="78"/>
      <c r="F39" s="78"/>
      <c r="G39" s="78"/>
      <c r="H39" s="78"/>
      <c r="I39" s="78"/>
    </row>
    <row r="40" spans="1:9" x14ac:dyDescent="0.35">
      <c r="A40" s="78" t="str">
        <f>Calculations!A37</f>
        <v/>
      </c>
      <c r="B40" s="78"/>
      <c r="C40" s="136" t="str">
        <f>IF(A40="","",Calculations!I37*Calculations!D37)</f>
        <v/>
      </c>
      <c r="D40" s="137" t="str">
        <f>IF(OR(C40="",ISERROR($H$5)),"",IF($H$5&gt;0.7,$H$6*C40,C40))</f>
        <v/>
      </c>
      <c r="E40" s="78"/>
      <c r="F40" s="78"/>
      <c r="G40" s="78"/>
      <c r="H40" s="78"/>
      <c r="I40" s="78"/>
    </row>
    <row r="41" spans="1:9" ht="5.15" customHeight="1" x14ac:dyDescent="0.35">
      <c r="A41" s="78"/>
      <c r="B41" s="78"/>
      <c r="C41" s="78"/>
      <c r="D41" s="137"/>
      <c r="E41" s="78"/>
      <c r="F41" s="78"/>
      <c r="G41" s="78"/>
      <c r="H41" s="78"/>
      <c r="I41" s="78"/>
    </row>
    <row r="42" spans="1:9" ht="5.15" customHeight="1" x14ac:dyDescent="0.35">
      <c r="A42" s="78"/>
      <c r="B42" s="78"/>
      <c r="C42" s="78"/>
      <c r="D42" s="137"/>
      <c r="E42" s="78"/>
      <c r="F42" s="78"/>
      <c r="G42" s="78"/>
      <c r="H42" s="78"/>
      <c r="I42" s="78"/>
    </row>
    <row r="43" spans="1:9" ht="5.15" customHeight="1" x14ac:dyDescent="0.35">
      <c r="A43" s="78"/>
      <c r="B43" s="78"/>
      <c r="C43" s="78"/>
      <c r="D43" s="137"/>
      <c r="E43" s="78"/>
      <c r="F43" s="78"/>
      <c r="G43" s="78"/>
      <c r="H43" s="78"/>
      <c r="I43" s="78"/>
    </row>
    <row r="44" spans="1:9" ht="5.15" customHeight="1" x14ac:dyDescent="0.35">
      <c r="A44" s="78"/>
      <c r="B44" s="78"/>
      <c r="C44" s="78"/>
      <c r="D44" s="137"/>
      <c r="E44" s="78"/>
      <c r="F44" s="78"/>
      <c r="G44" s="78"/>
      <c r="H44" s="78"/>
      <c r="I44" s="78"/>
    </row>
    <row r="45" spans="1:9" x14ac:dyDescent="0.35">
      <c r="A45" s="78" t="str">
        <f>Calculations!A42</f>
        <v/>
      </c>
      <c r="B45" s="78"/>
      <c r="C45" s="136" t="str">
        <f>IF(A45="","",Calculations!I42*Calculations!D42)</f>
        <v/>
      </c>
      <c r="D45" s="137" t="str">
        <f>IF(OR(C45="",ISERROR($H$5)),"",IF($H$5&gt;0.7,$H$6*C45,C45))</f>
        <v/>
      </c>
      <c r="E45" s="78"/>
      <c r="F45" s="78"/>
      <c r="G45" s="78"/>
      <c r="H45" s="78"/>
      <c r="I45" s="78"/>
    </row>
    <row r="46" spans="1:9" x14ac:dyDescent="0.35">
      <c r="A46" s="78" t="str">
        <f>Calculations!A43</f>
        <v/>
      </c>
      <c r="B46" s="78"/>
      <c r="C46" s="136" t="str">
        <f>IF(A46="","",Calculations!I43*Calculations!D43)</f>
        <v/>
      </c>
      <c r="D46" s="137" t="str">
        <f>IF(OR(C46="",ISERROR($H$5)),"",IF($H$5&gt;0.7,$H$6*C46,C46))</f>
        <v/>
      </c>
      <c r="E46" s="78"/>
      <c r="F46" s="78"/>
      <c r="G46" s="78"/>
      <c r="H46" s="78"/>
      <c r="I46" s="78"/>
    </row>
    <row r="47" spans="1:9" x14ac:dyDescent="0.35">
      <c r="A47" s="78" t="str">
        <f>Calculations!A44</f>
        <v/>
      </c>
      <c r="B47" s="78"/>
      <c r="C47" s="136" t="str">
        <f>IF(A47="","",Calculations!I44*Calculations!D44)</f>
        <v/>
      </c>
      <c r="D47" s="137" t="str">
        <f>IF(OR(C47="",ISERROR($H$5)),"",IF($H$5&gt;0.7,$H$6*C47,C47))</f>
        <v/>
      </c>
      <c r="E47" s="78"/>
      <c r="F47" s="78"/>
      <c r="G47" s="78"/>
      <c r="H47" s="78"/>
      <c r="I47" s="78"/>
    </row>
    <row r="48" spans="1:9" x14ac:dyDescent="0.35">
      <c r="A48" s="78" t="str">
        <f>Calculations!A45</f>
        <v/>
      </c>
      <c r="B48" s="78"/>
      <c r="C48" s="136" t="str">
        <f>IF(A48="","",Calculations!I45*Calculations!D45)</f>
        <v/>
      </c>
      <c r="D48" s="137" t="str">
        <f>IF(OR(C48="",ISERROR($H$5)),"",IF($H$5&gt;0.7,$H$6*C48,C48))</f>
        <v/>
      </c>
      <c r="E48" s="78"/>
      <c r="F48" s="78"/>
      <c r="G48" s="78"/>
      <c r="H48" s="78"/>
      <c r="I48" s="78"/>
    </row>
    <row r="49" spans="1:9" ht="5.15" customHeight="1" x14ac:dyDescent="0.35">
      <c r="A49" s="78"/>
      <c r="B49" s="78"/>
      <c r="C49" s="78"/>
      <c r="D49" s="137"/>
      <c r="E49" s="78"/>
      <c r="F49" s="78"/>
      <c r="G49" s="78"/>
      <c r="H49" s="78"/>
      <c r="I49" s="78"/>
    </row>
    <row r="50" spans="1:9" ht="5.15" customHeight="1" x14ac:dyDescent="0.35">
      <c r="A50" s="78"/>
      <c r="B50" s="78"/>
      <c r="C50" s="78"/>
      <c r="D50" s="137"/>
      <c r="E50" s="78"/>
      <c r="F50" s="78"/>
      <c r="G50" s="78"/>
      <c r="H50" s="78"/>
      <c r="I50" s="78"/>
    </row>
    <row r="51" spans="1:9" ht="5.15" customHeight="1" x14ac:dyDescent="0.35">
      <c r="A51" s="78"/>
      <c r="B51" s="78"/>
      <c r="C51" s="78"/>
      <c r="D51" s="137"/>
      <c r="E51" s="78"/>
      <c r="F51" s="78"/>
      <c r="G51" s="78"/>
      <c r="H51" s="78"/>
      <c r="I51" s="78"/>
    </row>
    <row r="52" spans="1:9" ht="5.15" customHeight="1" x14ac:dyDescent="0.35">
      <c r="A52" s="78"/>
      <c r="B52" s="78"/>
      <c r="C52" s="78"/>
      <c r="D52" s="137"/>
      <c r="E52" s="78"/>
      <c r="F52" s="78"/>
      <c r="G52" s="78"/>
      <c r="H52" s="78"/>
      <c r="I52" s="78"/>
    </row>
    <row r="53" spans="1:9" x14ac:dyDescent="0.35">
      <c r="A53" s="78" t="str">
        <f>Calculations!A50</f>
        <v/>
      </c>
      <c r="B53" s="78"/>
      <c r="C53" s="136" t="str">
        <f>IF(A53="","",Calculations!I50*Calculations!D50)</f>
        <v/>
      </c>
      <c r="D53" s="137" t="str">
        <f>IF(OR(C53="",ISERROR($H$5)),"",IF($H$5&gt;0.7,$H$6*C53,C53))</f>
        <v/>
      </c>
      <c r="E53" s="78"/>
      <c r="F53" s="78"/>
      <c r="G53" s="78"/>
      <c r="H53" s="78"/>
      <c r="I53" s="78"/>
    </row>
    <row r="54" spans="1:9" x14ac:dyDescent="0.35">
      <c r="A54" s="78" t="str">
        <f>Calculations!A51</f>
        <v/>
      </c>
      <c r="B54" s="78"/>
      <c r="C54" s="136" t="str">
        <f>IF(A54="","",Calculations!I51*Calculations!D51)</f>
        <v/>
      </c>
      <c r="D54" s="137" t="str">
        <f>IF(OR(C54="",ISERROR($H$5)),"",IF($H$5&gt;0.7,$H$6*C54,C54))</f>
        <v/>
      </c>
      <c r="E54" s="78"/>
      <c r="F54" s="78"/>
      <c r="G54" s="78"/>
      <c r="H54" s="78"/>
      <c r="I54" s="78"/>
    </row>
    <row r="55" spans="1:9" x14ac:dyDescent="0.35">
      <c r="A55" s="78" t="str">
        <f>Calculations!A52</f>
        <v/>
      </c>
      <c r="B55" s="78"/>
      <c r="C55" s="136" t="str">
        <f>IF(A55="","",Calculations!I52*Calculations!D52)</f>
        <v/>
      </c>
      <c r="D55" s="137" t="str">
        <f>IF(OR(C55="",ISERROR($H$5)),"",IF($H$5&gt;0.7,$H$6*C55,C55))</f>
        <v/>
      </c>
      <c r="E55" s="78"/>
      <c r="F55" s="78"/>
      <c r="G55" s="78"/>
      <c r="H55" s="78"/>
      <c r="I55" s="78"/>
    </row>
    <row r="56" spans="1:9" x14ac:dyDescent="0.35">
      <c r="A56" s="78" t="str">
        <f>Calculations!A53</f>
        <v/>
      </c>
      <c r="B56" s="78"/>
      <c r="C56" s="136" t="str">
        <f>IF(A56="","",Calculations!I53*Calculations!D53)</f>
        <v/>
      </c>
      <c r="D56" s="137" t="str">
        <f>IF(OR(C56="",ISERROR($H$5)),"",IF($H$5&gt;0.7,$H$6*C56,C56))</f>
        <v/>
      </c>
      <c r="E56" s="78"/>
      <c r="F56" s="78"/>
      <c r="G56" s="78"/>
      <c r="H56" s="78"/>
      <c r="I56" s="78"/>
    </row>
    <row r="57" spans="1:9" ht="5.15" customHeight="1" x14ac:dyDescent="0.35">
      <c r="A57" s="78"/>
      <c r="B57" s="78"/>
      <c r="C57" s="78"/>
      <c r="D57" s="137"/>
      <c r="E57" s="78"/>
      <c r="F57" s="78"/>
      <c r="G57" s="78"/>
      <c r="H57" s="78"/>
      <c r="I57" s="78"/>
    </row>
    <row r="58" spans="1:9" ht="5.15" customHeight="1" x14ac:dyDescent="0.35">
      <c r="A58" s="78"/>
      <c r="B58" s="78"/>
      <c r="C58" s="78"/>
      <c r="D58" s="137"/>
      <c r="E58" s="78"/>
      <c r="F58" s="78"/>
      <c r="G58" s="78"/>
      <c r="H58" s="78"/>
      <c r="I58" s="78"/>
    </row>
    <row r="59" spans="1:9" ht="5.15" customHeight="1" x14ac:dyDescent="0.35">
      <c r="A59" s="78"/>
      <c r="B59" s="78"/>
      <c r="C59" s="78"/>
      <c r="D59" s="137"/>
      <c r="E59" s="78"/>
      <c r="F59" s="78"/>
      <c r="G59" s="78"/>
      <c r="H59" s="78"/>
      <c r="I59" s="78"/>
    </row>
    <row r="60" spans="1:9" ht="5.15" customHeight="1" x14ac:dyDescent="0.35">
      <c r="A60" s="78"/>
      <c r="B60" s="78"/>
      <c r="C60" s="78"/>
      <c r="D60" s="137"/>
      <c r="E60" s="78"/>
      <c r="F60" s="78"/>
      <c r="G60" s="78"/>
      <c r="H60" s="78"/>
      <c r="I60" s="78"/>
    </row>
    <row r="61" spans="1:9" x14ac:dyDescent="0.35">
      <c r="A61" s="78" t="str">
        <f>Calculations!A58</f>
        <v/>
      </c>
      <c r="B61" s="78"/>
      <c r="C61" s="136" t="str">
        <f>IF(A61="","",Calculations!I58*Calculations!D58)</f>
        <v/>
      </c>
      <c r="D61" s="137" t="str">
        <f>IF(OR(C61="",ISERROR($H$5)),"",IF($H$5&gt;0.7,$H$6*C61,C61))</f>
        <v/>
      </c>
      <c r="E61" s="78"/>
      <c r="F61" s="78"/>
      <c r="G61" s="78"/>
      <c r="H61" s="78"/>
      <c r="I61" s="78"/>
    </row>
    <row r="62" spans="1:9" x14ac:dyDescent="0.35">
      <c r="A62" s="78" t="str">
        <f>Calculations!A59</f>
        <v/>
      </c>
      <c r="B62" s="78"/>
      <c r="C62" s="136" t="str">
        <f>IF(A62="","",Calculations!I59*Calculations!D59)</f>
        <v/>
      </c>
      <c r="D62" s="137" t="str">
        <f>IF(OR(C62="",ISERROR($H$5)),"",IF($H$5&gt;0.7,$H$6*C62,C62))</f>
        <v/>
      </c>
      <c r="E62" s="78"/>
      <c r="F62" s="78"/>
      <c r="G62" s="78"/>
      <c r="H62" s="78"/>
      <c r="I62" s="78"/>
    </row>
    <row r="63" spans="1:9" x14ac:dyDescent="0.35">
      <c r="A63" s="78" t="str">
        <f>Calculations!A60</f>
        <v/>
      </c>
      <c r="B63" s="78"/>
      <c r="C63" s="136" t="str">
        <f>IF(A63="","",Calculations!I60*Calculations!D60)</f>
        <v/>
      </c>
      <c r="D63" s="137" t="str">
        <f>IF(OR(C63="",ISERROR($H$5)),"",IF($H$5&gt;0.7,$H$6*C63,C63))</f>
        <v/>
      </c>
      <c r="E63" s="78"/>
      <c r="F63" s="78"/>
      <c r="G63" s="78"/>
      <c r="H63" s="78"/>
      <c r="I63" s="78"/>
    </row>
    <row r="64" spans="1:9" x14ac:dyDescent="0.35">
      <c r="A64" s="78" t="str">
        <f>Calculations!A61</f>
        <v/>
      </c>
      <c r="B64" s="78"/>
      <c r="C64" s="136" t="str">
        <f>IF(A64="","",Calculations!I61*Calculations!D61)</f>
        <v/>
      </c>
      <c r="D64" s="137" t="str">
        <f>IF(OR(C64="",ISERROR($H$5)),"",IF($H$5&gt;0.7,$H$6*C64,C64))</f>
        <v/>
      </c>
      <c r="E64" s="78"/>
      <c r="F64" s="78"/>
      <c r="G64" s="78"/>
      <c r="H64" s="78"/>
      <c r="I64" s="78"/>
    </row>
    <row r="65" spans="1:9" ht="5.15" customHeight="1" x14ac:dyDescent="0.35">
      <c r="A65" s="78"/>
      <c r="B65" s="78"/>
      <c r="C65" s="78"/>
      <c r="D65" s="137"/>
      <c r="E65" s="78"/>
      <c r="F65" s="78"/>
      <c r="G65" s="78"/>
      <c r="H65" s="78"/>
      <c r="I65" s="78"/>
    </row>
    <row r="66" spans="1:9" ht="5.15" customHeight="1" x14ac:dyDescent="0.35">
      <c r="A66" s="78"/>
      <c r="B66" s="78"/>
      <c r="C66" s="78"/>
      <c r="D66" s="137"/>
      <c r="E66" s="78"/>
      <c r="F66" s="78"/>
      <c r="G66" s="78"/>
      <c r="H66" s="78"/>
      <c r="I66" s="78"/>
    </row>
    <row r="67" spans="1:9" ht="5.15" customHeight="1" x14ac:dyDescent="0.35">
      <c r="A67" s="78"/>
      <c r="B67" s="78"/>
      <c r="C67" s="78"/>
      <c r="D67" s="137"/>
      <c r="E67" s="78"/>
      <c r="F67" s="78"/>
      <c r="G67" s="78"/>
      <c r="H67" s="78"/>
      <c r="I67" s="78"/>
    </row>
    <row r="68" spans="1:9" ht="5.15" customHeight="1" x14ac:dyDescent="0.35">
      <c r="A68" s="78"/>
      <c r="B68" s="78"/>
      <c r="C68" s="78"/>
      <c r="D68" s="137"/>
      <c r="E68" s="78"/>
      <c r="F68" s="78"/>
      <c r="G68" s="78"/>
      <c r="H68" s="78"/>
      <c r="I68" s="78"/>
    </row>
    <row r="69" spans="1:9" x14ac:dyDescent="0.35">
      <c r="A69" s="78" t="str">
        <f>Calculations!A66</f>
        <v/>
      </c>
      <c r="B69" s="78"/>
      <c r="C69" s="136" t="str">
        <f>IF(A69="","",Calculations!I66*Calculations!D66)</f>
        <v/>
      </c>
      <c r="D69" s="137" t="str">
        <f>IF(OR(C69="",ISERROR($H$5)),"",IF($H$5&gt;0.7,$H$6*C69,C69))</f>
        <v/>
      </c>
      <c r="E69" s="78"/>
      <c r="F69" s="78"/>
      <c r="G69" s="78"/>
      <c r="H69" s="78"/>
      <c r="I69" s="78"/>
    </row>
    <row r="70" spans="1:9" x14ac:dyDescent="0.35">
      <c r="A70" s="78" t="str">
        <f>Calculations!A67</f>
        <v/>
      </c>
      <c r="B70" s="78"/>
      <c r="C70" s="136" t="str">
        <f>IF(A70="","",Calculations!I67*Calculations!D67)</f>
        <v/>
      </c>
      <c r="D70" s="137" t="str">
        <f>IF(OR(C70="",ISERROR($H$5)),"",IF($H$5&gt;0.7,$H$6*C70,C70))</f>
        <v/>
      </c>
      <c r="E70" s="78"/>
      <c r="F70" s="78"/>
      <c r="G70" s="78"/>
      <c r="H70" s="78"/>
      <c r="I70" s="78"/>
    </row>
    <row r="71" spans="1:9" x14ac:dyDescent="0.35">
      <c r="A71" s="78" t="str">
        <f>Calculations!A68</f>
        <v/>
      </c>
      <c r="B71" s="78"/>
      <c r="C71" s="136" t="str">
        <f>IF(A71="","",Calculations!I68*Calculations!D68)</f>
        <v/>
      </c>
      <c r="D71" s="137" t="str">
        <f>IF(OR(C71="",ISERROR($H$5)),"",IF($H$5&gt;0.7,$H$6*C71,C71))</f>
        <v/>
      </c>
      <c r="E71" s="78"/>
      <c r="F71" s="78"/>
      <c r="G71" s="78"/>
      <c r="H71" s="78"/>
      <c r="I71" s="78"/>
    </row>
    <row r="72" spans="1:9" x14ac:dyDescent="0.35">
      <c r="A72" s="78" t="str">
        <f>Calculations!A69</f>
        <v/>
      </c>
      <c r="B72" s="78"/>
      <c r="C72" s="136" t="str">
        <f>IF(A72="","",Calculations!I69*Calculations!D69)</f>
        <v/>
      </c>
      <c r="D72" s="137" t="str">
        <f>IF(OR(C72="",ISERROR($H$5)),"",IF($H$5&gt;0.7,$H$6*C72,C72))</f>
        <v/>
      </c>
      <c r="E72" s="78"/>
      <c r="F72" s="78"/>
      <c r="G72" s="78"/>
      <c r="H72" s="78"/>
      <c r="I72" s="78"/>
    </row>
    <row r="73" spans="1:9" ht="5.15" customHeight="1" x14ac:dyDescent="0.35">
      <c r="A73" s="78"/>
      <c r="B73" s="78"/>
      <c r="C73" s="78"/>
      <c r="D73" s="137"/>
      <c r="E73" s="78"/>
      <c r="F73" s="78"/>
      <c r="G73" s="78"/>
      <c r="H73" s="78"/>
      <c r="I73" s="78"/>
    </row>
    <row r="74" spans="1:9" ht="5.15" customHeight="1" x14ac:dyDescent="0.35">
      <c r="A74" s="78"/>
      <c r="B74" s="78"/>
      <c r="C74" s="78"/>
      <c r="D74" s="137"/>
      <c r="E74" s="78"/>
      <c r="F74" s="78"/>
      <c r="G74" s="78"/>
      <c r="H74" s="78"/>
      <c r="I74" s="78"/>
    </row>
    <row r="75" spans="1:9" ht="5.15" customHeight="1" x14ac:dyDescent="0.35">
      <c r="A75" s="78"/>
      <c r="B75" s="78"/>
      <c r="C75" s="78"/>
      <c r="D75" s="137"/>
      <c r="E75" s="78"/>
      <c r="F75" s="78"/>
      <c r="G75" s="78"/>
      <c r="H75" s="78"/>
      <c r="I75" s="78"/>
    </row>
    <row r="76" spans="1:9" ht="5.15" customHeight="1" x14ac:dyDescent="0.35">
      <c r="A76" s="78"/>
      <c r="B76" s="78"/>
      <c r="C76" s="78"/>
      <c r="D76" s="137"/>
      <c r="E76" s="78"/>
      <c r="F76" s="78"/>
      <c r="G76" s="78"/>
      <c r="H76" s="78"/>
      <c r="I76" s="78"/>
    </row>
    <row r="77" spans="1:9" x14ac:dyDescent="0.35">
      <c r="A77" s="78" t="str">
        <f>Calculations!A74</f>
        <v/>
      </c>
      <c r="B77" s="78"/>
      <c r="C77" s="136" t="str">
        <f>IF(A77="","",Calculations!I74*Calculations!D74)</f>
        <v/>
      </c>
      <c r="D77" s="137" t="str">
        <f>IF(OR(C77="",ISERROR($H$5)),"",IF($H$5&gt;0.7,$H$6*C77,C77))</f>
        <v/>
      </c>
      <c r="E77" s="78"/>
      <c r="F77" s="78"/>
      <c r="G77" s="78"/>
      <c r="H77" s="78"/>
      <c r="I77" s="78"/>
    </row>
    <row r="78" spans="1:9" x14ac:dyDescent="0.35">
      <c r="A78" s="78" t="str">
        <f>Calculations!A75</f>
        <v/>
      </c>
      <c r="B78" s="78"/>
      <c r="C78" s="136" t="str">
        <f>IF(A78="","",Calculations!I75*Calculations!D75)</f>
        <v/>
      </c>
      <c r="D78" s="137" t="str">
        <f>IF(OR(C78="",ISERROR($H$5)),"",IF($H$5&gt;0.7,$H$6*C78,C78))</f>
        <v/>
      </c>
      <c r="E78" s="78"/>
      <c r="F78" s="78"/>
      <c r="G78" s="78"/>
      <c r="H78" s="78"/>
      <c r="I78" s="78"/>
    </row>
    <row r="79" spans="1:9" x14ac:dyDescent="0.35">
      <c r="A79" s="78" t="str">
        <f>Calculations!A76</f>
        <v/>
      </c>
      <c r="B79" s="78"/>
      <c r="C79" s="136" t="str">
        <f>IF(A79="","",Calculations!I76*Calculations!D76)</f>
        <v/>
      </c>
      <c r="D79" s="137" t="str">
        <f>IF(OR(C79="",ISERROR($H$5)),"",IF($H$5&gt;0.7,$H$6*C79,C79))</f>
        <v/>
      </c>
      <c r="E79" s="78"/>
      <c r="F79" s="78"/>
      <c r="G79" s="78"/>
      <c r="H79" s="78"/>
      <c r="I79" s="78"/>
    </row>
    <row r="80" spans="1:9" x14ac:dyDescent="0.35">
      <c r="A80" s="78" t="str">
        <f>Calculations!A77</f>
        <v/>
      </c>
      <c r="B80" s="78"/>
      <c r="C80" s="136" t="str">
        <f>IF(A80="","",Calculations!I77*Calculations!D77)</f>
        <v/>
      </c>
      <c r="D80" s="137" t="str">
        <f>IF(OR(C80="",ISERROR($H$5)),"",IF($H$5&gt;0.7,$H$6*C80,C80))</f>
        <v/>
      </c>
      <c r="E80" s="78"/>
      <c r="F80" s="78"/>
      <c r="G80" s="78"/>
      <c r="H80" s="78"/>
      <c r="I80" s="78"/>
    </row>
    <row r="81" spans="1:9" ht="5.15" customHeight="1" x14ac:dyDescent="0.35">
      <c r="A81" s="78"/>
      <c r="B81" s="78"/>
      <c r="C81" s="78"/>
      <c r="D81" s="137"/>
      <c r="E81" s="78"/>
      <c r="F81" s="78"/>
      <c r="G81" s="78"/>
      <c r="H81" s="78"/>
      <c r="I81" s="78"/>
    </row>
    <row r="82" spans="1:9" ht="5.15" customHeight="1" x14ac:dyDescent="0.35">
      <c r="A82" s="78"/>
      <c r="B82" s="78"/>
      <c r="C82" s="78"/>
      <c r="D82" s="137"/>
      <c r="E82" s="78"/>
      <c r="F82" s="78"/>
      <c r="G82" s="78"/>
      <c r="H82" s="78"/>
      <c r="I82" s="78"/>
    </row>
    <row r="83" spans="1:9" ht="5.15" customHeight="1" x14ac:dyDescent="0.35">
      <c r="A83" s="78"/>
      <c r="B83" s="78"/>
      <c r="C83" s="78"/>
      <c r="D83" s="137"/>
      <c r="E83" s="78"/>
      <c r="F83" s="78"/>
      <c r="G83" s="78"/>
      <c r="H83" s="78"/>
      <c r="I83" s="78"/>
    </row>
    <row r="84" spans="1:9" ht="5.15" customHeight="1" x14ac:dyDescent="0.35">
      <c r="A84" s="78"/>
      <c r="B84" s="78"/>
      <c r="C84" s="78"/>
      <c r="D84" s="137"/>
      <c r="E84" s="78"/>
      <c r="F84" s="78"/>
      <c r="G84" s="78"/>
      <c r="H84" s="78"/>
      <c r="I84" s="78"/>
    </row>
    <row r="85" spans="1:9" x14ac:dyDescent="0.35">
      <c r="A85" s="78" t="str">
        <f>Calculations!A82</f>
        <v/>
      </c>
      <c r="B85" s="78"/>
      <c r="C85" s="136" t="str">
        <f>IF(A85="","",Calculations!I82*Calculations!D82)</f>
        <v/>
      </c>
      <c r="D85" s="137" t="str">
        <f>IF(OR(C85="",ISERROR($H$5)),"",IF($H$5&gt;0.7,$H$6*C85,C85))</f>
        <v/>
      </c>
      <c r="E85" s="78"/>
      <c r="F85" s="78"/>
      <c r="G85" s="78"/>
      <c r="H85" s="78"/>
      <c r="I85" s="78"/>
    </row>
    <row r="86" spans="1:9" x14ac:dyDescent="0.35">
      <c r="A86" s="78" t="str">
        <f>Calculations!A83</f>
        <v/>
      </c>
      <c r="B86" s="78"/>
      <c r="C86" s="136" t="str">
        <f>IF(A86="","",Calculations!I83*Calculations!D83)</f>
        <v/>
      </c>
      <c r="D86" s="137" t="str">
        <f>IF(OR(C86="",ISERROR($H$5)),"",IF($H$5&gt;0.7,$H$6*C86,C86))</f>
        <v/>
      </c>
      <c r="E86" s="78"/>
      <c r="F86" s="78"/>
      <c r="G86" s="78"/>
      <c r="H86" s="78"/>
      <c r="I86" s="78"/>
    </row>
    <row r="87" spans="1:9" x14ac:dyDescent="0.35">
      <c r="A87" s="78" t="str">
        <f>Calculations!A84</f>
        <v/>
      </c>
      <c r="B87" s="78"/>
      <c r="C87" s="136" t="str">
        <f>IF(A87="","",Calculations!I84*Calculations!D84)</f>
        <v/>
      </c>
      <c r="D87" s="137" t="str">
        <f>IF(OR(C87="",ISERROR($H$5)),"",IF($H$5&gt;0.7,$H$6*C87,C87))</f>
        <v/>
      </c>
      <c r="E87" s="78"/>
      <c r="F87" s="78"/>
      <c r="G87" s="78"/>
      <c r="H87" s="78"/>
      <c r="I87" s="78"/>
    </row>
    <row r="88" spans="1:9" x14ac:dyDescent="0.35">
      <c r="A88" s="78" t="str">
        <f>Calculations!A85</f>
        <v/>
      </c>
      <c r="B88" s="78"/>
      <c r="C88" s="136" t="str">
        <f>IF(A88="","",Calculations!I85*Calculations!D85)</f>
        <v/>
      </c>
      <c r="D88" s="137" t="str">
        <f>IF(OR(C88="",ISERROR($H$5)),"",IF($H$5&gt;0.7,$H$6*C88,C88))</f>
        <v/>
      </c>
      <c r="E88" s="78"/>
      <c r="F88" s="78"/>
      <c r="G88" s="78"/>
      <c r="H88" s="78"/>
      <c r="I88" s="78"/>
    </row>
    <row r="89" spans="1:9" ht="5.15" customHeight="1" x14ac:dyDescent="0.35">
      <c r="A89" s="78"/>
      <c r="B89" s="78"/>
      <c r="C89" s="78"/>
      <c r="D89" s="137"/>
      <c r="E89" s="78"/>
      <c r="F89" s="78"/>
      <c r="G89" s="78"/>
      <c r="H89" s="78"/>
      <c r="I89" s="78"/>
    </row>
    <row r="90" spans="1:9" ht="5.15" customHeight="1" x14ac:dyDescent="0.35">
      <c r="A90" s="78"/>
      <c r="B90" s="78"/>
      <c r="C90" s="78"/>
      <c r="D90" s="137"/>
      <c r="E90" s="78"/>
      <c r="F90" s="78"/>
      <c r="G90" s="78"/>
      <c r="H90" s="78"/>
      <c r="I90" s="78"/>
    </row>
    <row r="91" spans="1:9" ht="5.15" customHeight="1" x14ac:dyDescent="0.35">
      <c r="A91" s="78"/>
      <c r="B91" s="78"/>
      <c r="C91" s="78"/>
      <c r="D91" s="137"/>
      <c r="E91" s="78"/>
      <c r="F91" s="78"/>
      <c r="G91" s="78"/>
      <c r="H91" s="78"/>
      <c r="I91" s="78"/>
    </row>
    <row r="92" spans="1:9" ht="5.15" customHeight="1" x14ac:dyDescent="0.35">
      <c r="A92" s="78"/>
      <c r="B92" s="78"/>
      <c r="C92" s="78"/>
      <c r="D92" s="137"/>
      <c r="E92" s="78"/>
      <c r="F92" s="78"/>
      <c r="G92" s="78"/>
      <c r="H92" s="78"/>
      <c r="I92" s="78"/>
    </row>
    <row r="93" spans="1:9" x14ac:dyDescent="0.35">
      <c r="A93" s="78" t="str">
        <f>Calculations!A90</f>
        <v/>
      </c>
      <c r="B93" s="78"/>
      <c r="C93" s="136" t="str">
        <f>IF(A93="","",Calculations!I90*Calculations!D90)</f>
        <v/>
      </c>
      <c r="D93" s="137" t="str">
        <f>IF(OR(C93="",ISERROR($H$5)),"",IF($H$5&gt;0.7,$H$6*C93,C93))</f>
        <v/>
      </c>
      <c r="E93" s="78"/>
      <c r="F93" s="78"/>
      <c r="G93" s="78"/>
      <c r="H93" s="78"/>
      <c r="I93" s="78"/>
    </row>
    <row r="94" spans="1:9" x14ac:dyDescent="0.35">
      <c r="A94" s="78" t="str">
        <f>Calculations!A91</f>
        <v/>
      </c>
      <c r="B94" s="78"/>
      <c r="C94" s="136" t="str">
        <f>IF(A94="","",Calculations!I91*Calculations!D91)</f>
        <v/>
      </c>
      <c r="D94" s="137" t="str">
        <f>IF(OR(C94="",ISERROR($H$5)),"",IF($H$5&gt;0.7,$H$6*C94,C94))</f>
        <v/>
      </c>
      <c r="E94" s="78"/>
      <c r="F94" s="78"/>
      <c r="G94" s="78"/>
      <c r="H94" s="78"/>
      <c r="I94" s="78"/>
    </row>
    <row r="95" spans="1:9" x14ac:dyDescent="0.35">
      <c r="A95" s="78" t="str">
        <f>Calculations!A92</f>
        <v/>
      </c>
      <c r="B95" s="78"/>
      <c r="C95" s="136" t="str">
        <f>IF(A95="","",Calculations!I92*Calculations!D92)</f>
        <v/>
      </c>
      <c r="D95" s="137" t="str">
        <f>IF(OR(C95="",ISERROR($H$5)),"",IF($H$5&gt;0.7,$H$6*C95,C95))</f>
        <v/>
      </c>
      <c r="E95" s="78"/>
      <c r="F95" s="78"/>
      <c r="G95" s="78"/>
      <c r="H95" s="78"/>
      <c r="I95" s="78"/>
    </row>
    <row r="96" spans="1:9" x14ac:dyDescent="0.35">
      <c r="A96" s="78" t="str">
        <f>Calculations!A93</f>
        <v/>
      </c>
      <c r="B96" s="78"/>
      <c r="C96" s="136" t="str">
        <f>IF(A96="","",Calculations!I93*Calculations!D93)</f>
        <v/>
      </c>
      <c r="D96" s="137" t="str">
        <f>IF(OR(C96="",ISERROR($H$5)),"",IF($H$5&gt;0.7,$H$6*C96,C96))</f>
        <v/>
      </c>
      <c r="E96" s="78"/>
      <c r="F96" s="78"/>
      <c r="G96" s="78"/>
      <c r="H96" s="78"/>
      <c r="I96" s="78"/>
    </row>
    <row r="97" spans="1:9" ht="5.15" customHeight="1" x14ac:dyDescent="0.35">
      <c r="A97" s="78"/>
      <c r="B97" s="78"/>
      <c r="C97" s="78"/>
      <c r="D97" s="137"/>
      <c r="E97" s="78"/>
      <c r="F97" s="78"/>
      <c r="G97" s="78"/>
      <c r="H97" s="78"/>
      <c r="I97" s="78"/>
    </row>
    <row r="98" spans="1:9" ht="5.15" customHeight="1" x14ac:dyDescent="0.35">
      <c r="A98" s="78"/>
      <c r="B98" s="78"/>
      <c r="C98" s="78"/>
      <c r="D98" s="137"/>
      <c r="E98" s="78"/>
      <c r="F98" s="78"/>
      <c r="G98" s="78"/>
      <c r="H98" s="78"/>
      <c r="I98" s="78"/>
    </row>
    <row r="99" spans="1:9" ht="5.15" customHeight="1" x14ac:dyDescent="0.35">
      <c r="A99" s="78"/>
      <c r="B99" s="78"/>
      <c r="C99" s="78"/>
      <c r="D99" s="137"/>
      <c r="E99" s="78"/>
      <c r="F99" s="78"/>
      <c r="G99" s="78"/>
      <c r="H99" s="78"/>
      <c r="I99" s="78"/>
    </row>
    <row r="100" spans="1:9" ht="5.15" customHeight="1" x14ac:dyDescent="0.35">
      <c r="A100" s="78"/>
      <c r="B100" s="78"/>
      <c r="C100" s="78"/>
      <c r="D100" s="137"/>
      <c r="E100" s="78"/>
      <c r="F100" s="78"/>
      <c r="G100" s="78"/>
      <c r="H100" s="78"/>
      <c r="I100" s="78"/>
    </row>
    <row r="101" spans="1:9" x14ac:dyDescent="0.35">
      <c r="A101" s="78" t="str">
        <f>Calculations!A98</f>
        <v/>
      </c>
      <c r="B101" s="78"/>
      <c r="C101" s="136" t="str">
        <f>IF(A101="","",Calculations!I98*Calculations!D98)</f>
        <v/>
      </c>
      <c r="D101" s="137" t="str">
        <f>IF(OR(C101="",ISERROR($H$5)),"",IF($H$5&gt;0.7,$H$6*C101,C101))</f>
        <v/>
      </c>
      <c r="E101" s="78"/>
      <c r="F101" s="78"/>
      <c r="G101" s="78"/>
      <c r="H101" s="78"/>
      <c r="I101" s="78"/>
    </row>
    <row r="102" spans="1:9" x14ac:dyDescent="0.35">
      <c r="A102" s="78" t="str">
        <f>Calculations!A99</f>
        <v/>
      </c>
      <c r="B102" s="78"/>
      <c r="C102" s="136" t="str">
        <f>IF(A102="","",Calculations!I99*Calculations!D99)</f>
        <v/>
      </c>
      <c r="D102" s="137" t="str">
        <f>IF(OR(C102="",ISERROR($H$5)),"",IF($H$5&gt;0.7,$H$6*C102,C102))</f>
        <v/>
      </c>
      <c r="E102" s="78"/>
      <c r="F102" s="78"/>
      <c r="G102" s="78"/>
      <c r="H102" s="78"/>
      <c r="I102" s="78"/>
    </row>
    <row r="103" spans="1:9" x14ac:dyDescent="0.35">
      <c r="A103" s="78" t="str">
        <f>Calculations!A100</f>
        <v/>
      </c>
      <c r="B103" s="78"/>
      <c r="C103" s="136" t="str">
        <f>IF(A103="","",Calculations!I100*Calculations!D100)</f>
        <v/>
      </c>
      <c r="D103" s="137" t="str">
        <f>IF(OR(C103="",ISERROR($H$5)),"",IF($H$5&gt;0.7,$H$6*C103,C103))</f>
        <v/>
      </c>
      <c r="E103" s="78"/>
      <c r="F103" s="78"/>
      <c r="G103" s="78"/>
      <c r="H103" s="78"/>
      <c r="I103" s="78"/>
    </row>
    <row r="104" spans="1:9" x14ac:dyDescent="0.35">
      <c r="A104" s="78" t="str">
        <f>Calculations!A101</f>
        <v/>
      </c>
      <c r="B104" s="78"/>
      <c r="C104" s="136" t="str">
        <f>IF(A104="","",Calculations!I101*Calculations!D101)</f>
        <v/>
      </c>
      <c r="D104" s="137" t="str">
        <f>IF(OR(C104="",ISERROR($H$5)),"",IF($H$5&gt;0.7,$H$6*C104,C104))</f>
        <v/>
      </c>
      <c r="E104" s="78"/>
      <c r="F104" s="78"/>
      <c r="G104" s="78"/>
      <c r="H104" s="78"/>
      <c r="I104" s="78"/>
    </row>
    <row r="105" spans="1:9" ht="5.15" customHeight="1" x14ac:dyDescent="0.35">
      <c r="A105" s="78"/>
      <c r="B105" s="78"/>
      <c r="C105" s="78"/>
      <c r="D105" s="137"/>
      <c r="E105" s="78"/>
      <c r="F105" s="78"/>
      <c r="G105" s="78"/>
      <c r="H105" s="78"/>
      <c r="I105" s="78"/>
    </row>
    <row r="106" spans="1:9" ht="5.15" customHeight="1" x14ac:dyDescent="0.35">
      <c r="A106" s="78"/>
      <c r="B106" s="78"/>
      <c r="C106" s="78"/>
      <c r="D106" s="137"/>
      <c r="E106" s="78"/>
      <c r="F106" s="78"/>
      <c r="G106" s="78"/>
      <c r="H106" s="78"/>
      <c r="I106" s="78"/>
    </row>
    <row r="107" spans="1:9" ht="5.15" customHeight="1" x14ac:dyDescent="0.35">
      <c r="A107" s="78"/>
      <c r="B107" s="78"/>
      <c r="C107" s="78"/>
      <c r="D107" s="137"/>
      <c r="E107" s="78"/>
      <c r="F107" s="78"/>
      <c r="G107" s="78"/>
      <c r="H107" s="78"/>
      <c r="I107" s="78"/>
    </row>
    <row r="108" spans="1:9" ht="5.15" customHeight="1" x14ac:dyDescent="0.35">
      <c r="A108" s="78"/>
      <c r="B108" s="78"/>
      <c r="C108" s="78"/>
      <c r="D108" s="137"/>
      <c r="E108" s="78"/>
      <c r="F108" s="78"/>
      <c r="G108" s="78"/>
      <c r="H108" s="78"/>
      <c r="I108" s="78"/>
    </row>
    <row r="109" spans="1:9" x14ac:dyDescent="0.35">
      <c r="A109" s="78" t="str">
        <f>Calculations!A106</f>
        <v/>
      </c>
      <c r="B109" s="78"/>
      <c r="C109" s="136" t="str">
        <f>IF(A109="","",Calculations!I106*Calculations!D106)</f>
        <v/>
      </c>
      <c r="D109" s="137" t="str">
        <f>IF(OR(C109="",ISERROR($H$5)),"",IF($H$5&gt;0.7,$H$6*C109,C109))</f>
        <v/>
      </c>
      <c r="E109" s="78"/>
      <c r="F109" s="78"/>
      <c r="G109" s="78"/>
      <c r="H109" s="78"/>
      <c r="I109" s="78"/>
    </row>
    <row r="110" spans="1:9" x14ac:dyDescent="0.35">
      <c r="A110" s="78" t="str">
        <f>Calculations!A107</f>
        <v/>
      </c>
      <c r="B110" s="78"/>
      <c r="C110" s="136" t="str">
        <f>IF(A110="","",Calculations!I107*Calculations!D107)</f>
        <v/>
      </c>
      <c r="D110" s="137" t="str">
        <f>IF(OR(C110="",ISERROR($H$5)),"",IF($H$5&gt;0.7,$H$6*C110,C110))</f>
        <v/>
      </c>
      <c r="E110" s="78"/>
      <c r="F110" s="78"/>
      <c r="G110" s="78"/>
      <c r="H110" s="78"/>
      <c r="I110" s="78"/>
    </row>
    <row r="111" spans="1:9" x14ac:dyDescent="0.35">
      <c r="A111" s="78" t="str">
        <f>Calculations!A108</f>
        <v/>
      </c>
      <c r="B111" s="78"/>
      <c r="C111" s="136" t="str">
        <f>IF(A111="","",Calculations!I108*Calculations!D108)</f>
        <v/>
      </c>
      <c r="D111" s="137" t="str">
        <f>IF(OR(C111="",ISERROR($H$5)),"",IF($H$5&gt;0.7,$H$6*C111,C111))</f>
        <v/>
      </c>
      <c r="E111" s="78"/>
      <c r="F111" s="78"/>
      <c r="G111" s="78"/>
      <c r="H111" s="78"/>
      <c r="I111" s="78"/>
    </row>
    <row r="112" spans="1:9" x14ac:dyDescent="0.35">
      <c r="A112" s="78" t="str">
        <f>Calculations!A109</f>
        <v/>
      </c>
      <c r="B112" s="78"/>
      <c r="C112" s="136" t="str">
        <f>IF(A112="","",Calculations!I109*Calculations!D109)</f>
        <v/>
      </c>
      <c r="D112" s="137" t="str">
        <f>IF(OR(C112="",ISERROR($H$5)),"",IF($H$5&gt;0.7,$H$6*C112,C112))</f>
        <v/>
      </c>
      <c r="E112" s="78"/>
      <c r="F112" s="78"/>
      <c r="G112" s="78"/>
      <c r="H112" s="78"/>
      <c r="I112" s="78"/>
    </row>
    <row r="113" spans="1:9" ht="5.15" customHeight="1" x14ac:dyDescent="0.35">
      <c r="A113" s="78"/>
      <c r="B113" s="78"/>
      <c r="C113" s="78"/>
      <c r="D113" s="137"/>
      <c r="E113" s="78"/>
      <c r="F113" s="78"/>
      <c r="G113" s="78"/>
      <c r="H113" s="78"/>
      <c r="I113" s="78"/>
    </row>
    <row r="114" spans="1:9" ht="5.15" customHeight="1" x14ac:dyDescent="0.35">
      <c r="A114" s="78"/>
      <c r="B114" s="78"/>
      <c r="C114" s="78"/>
      <c r="D114" s="137"/>
      <c r="E114" s="78"/>
      <c r="F114" s="78"/>
      <c r="G114" s="78"/>
      <c r="H114" s="78"/>
      <c r="I114" s="78"/>
    </row>
    <row r="115" spans="1:9" ht="5.15" customHeight="1" x14ac:dyDescent="0.35">
      <c r="A115" s="78"/>
      <c r="B115" s="78"/>
      <c r="C115" s="78"/>
      <c r="D115" s="137"/>
      <c r="E115" s="78"/>
      <c r="F115" s="78"/>
      <c r="G115" s="78"/>
      <c r="H115" s="78"/>
      <c r="I115" s="78"/>
    </row>
    <row r="116" spans="1:9" ht="5.15" customHeight="1" x14ac:dyDescent="0.35">
      <c r="A116" s="78"/>
      <c r="B116" s="78"/>
      <c r="C116" s="78"/>
      <c r="D116" s="137"/>
      <c r="E116" s="78"/>
      <c r="F116" s="78"/>
      <c r="G116" s="78"/>
      <c r="H116" s="78"/>
      <c r="I116" s="78"/>
    </row>
    <row r="117" spans="1:9" x14ac:dyDescent="0.35">
      <c r="A117" s="78" t="str">
        <f>Calculations!A114</f>
        <v/>
      </c>
      <c r="B117" s="78"/>
      <c r="C117" s="136" t="str">
        <f>IF(A117="","",Calculations!I114*Calculations!D114)</f>
        <v/>
      </c>
      <c r="D117" s="137" t="str">
        <f>IF(OR(C117="",ISERROR($H$5)),"",IF($H$5&gt;0.7,$H$6*C117,C117))</f>
        <v/>
      </c>
      <c r="E117" s="78"/>
      <c r="F117" s="78"/>
      <c r="G117" s="78"/>
      <c r="H117" s="78"/>
      <c r="I117" s="78"/>
    </row>
    <row r="118" spans="1:9" x14ac:dyDescent="0.35">
      <c r="A118" s="78" t="str">
        <f>Calculations!A115</f>
        <v/>
      </c>
      <c r="B118" s="78"/>
      <c r="C118" s="136" t="str">
        <f>IF(A118="","",Calculations!I115*Calculations!D115)</f>
        <v/>
      </c>
      <c r="D118" s="137" t="str">
        <f>IF(OR(C118="",ISERROR($H$5)),"",IF($H$5&gt;0.7,$H$6*C118,C118))</f>
        <v/>
      </c>
      <c r="E118" s="78"/>
      <c r="F118" s="78"/>
      <c r="G118" s="78"/>
      <c r="H118" s="78"/>
      <c r="I118" s="78"/>
    </row>
    <row r="119" spans="1:9" x14ac:dyDescent="0.35">
      <c r="A119" s="78" t="str">
        <f>Calculations!A116</f>
        <v/>
      </c>
      <c r="B119" s="78"/>
      <c r="C119" s="136" t="str">
        <f>IF(A119="","",Calculations!I116*Calculations!D116)</f>
        <v/>
      </c>
      <c r="D119" s="137" t="str">
        <f>IF(OR(C119="",ISERROR($H$5)),"",IF($H$5&gt;0.7,$H$6*C119,C119))</f>
        <v/>
      </c>
      <c r="E119" s="78"/>
      <c r="F119" s="78"/>
      <c r="G119" s="78"/>
      <c r="H119" s="78"/>
      <c r="I119" s="78"/>
    </row>
    <row r="120" spans="1:9" x14ac:dyDescent="0.35">
      <c r="A120" s="78" t="str">
        <f>Calculations!A117</f>
        <v/>
      </c>
      <c r="B120" s="78"/>
      <c r="C120" s="136" t="str">
        <f>IF(A120="","",Calculations!I117*Calculations!D117)</f>
        <v/>
      </c>
      <c r="D120" s="137" t="str">
        <f>IF(OR(C120="",ISERROR($H$5)),"",IF($H$5&gt;0.7,$H$6*C120,C120))</f>
        <v/>
      </c>
      <c r="E120" s="78"/>
      <c r="F120" s="78"/>
      <c r="G120" s="78"/>
      <c r="H120" s="78"/>
      <c r="I120" s="78"/>
    </row>
    <row r="121" spans="1:9" ht="5.15" customHeight="1" x14ac:dyDescent="0.35">
      <c r="A121" s="78"/>
      <c r="B121" s="78"/>
      <c r="C121" s="78"/>
      <c r="D121" s="137"/>
      <c r="E121" s="78"/>
      <c r="F121" s="78"/>
      <c r="G121" s="78"/>
      <c r="H121" s="78"/>
      <c r="I121" s="78"/>
    </row>
    <row r="122" spans="1:9" ht="5.15" customHeight="1" x14ac:dyDescent="0.35">
      <c r="A122" s="78"/>
      <c r="B122" s="78"/>
      <c r="C122" s="78"/>
      <c r="D122" s="137"/>
      <c r="E122" s="78"/>
      <c r="F122" s="78"/>
      <c r="G122" s="78"/>
      <c r="H122" s="78"/>
      <c r="I122" s="78"/>
    </row>
    <row r="123" spans="1:9" ht="5.15" customHeight="1" x14ac:dyDescent="0.35">
      <c r="A123" s="78"/>
      <c r="B123" s="78"/>
      <c r="C123" s="78"/>
      <c r="D123" s="137"/>
      <c r="E123" s="78"/>
      <c r="F123" s="78"/>
      <c r="G123" s="78"/>
      <c r="H123" s="78"/>
      <c r="I123" s="78"/>
    </row>
    <row r="124" spans="1:9" ht="5.15" customHeight="1" x14ac:dyDescent="0.35">
      <c r="A124" s="78"/>
      <c r="B124" s="78"/>
      <c r="C124" s="78"/>
      <c r="D124" s="137"/>
      <c r="E124" s="78"/>
      <c r="F124" s="78"/>
      <c r="G124" s="78"/>
      <c r="H124" s="78"/>
      <c r="I124" s="78"/>
    </row>
    <row r="125" spans="1:9" x14ac:dyDescent="0.35">
      <c r="A125" s="78" t="str">
        <f>Calculations!A122</f>
        <v/>
      </c>
      <c r="B125" s="78"/>
      <c r="C125" s="136" t="str">
        <f>IF(A125="","",Calculations!I122*Calculations!D122)</f>
        <v/>
      </c>
      <c r="D125" s="137" t="str">
        <f>IF(OR(C125="",ISERROR($H$5)),"",IF($H$5&gt;0.7,$H$6*C125,C125))</f>
        <v/>
      </c>
      <c r="E125" s="78"/>
      <c r="F125" s="78"/>
      <c r="G125" s="78"/>
      <c r="H125" s="78"/>
      <c r="I125" s="78"/>
    </row>
    <row r="126" spans="1:9" x14ac:dyDescent="0.35">
      <c r="A126" s="78" t="str">
        <f>Calculations!A123</f>
        <v/>
      </c>
      <c r="B126" s="78"/>
      <c r="C126" s="136" t="str">
        <f>IF(A126="","",Calculations!I123*Calculations!D123)</f>
        <v/>
      </c>
      <c r="D126" s="137" t="str">
        <f>IF(OR(C126="",ISERROR($H$5)),"",IF($H$5&gt;0.7,$H$6*C126,C126))</f>
        <v/>
      </c>
      <c r="E126" s="78"/>
      <c r="F126" s="78"/>
      <c r="G126" s="78"/>
      <c r="H126" s="78"/>
      <c r="I126" s="78"/>
    </row>
    <row r="127" spans="1:9" x14ac:dyDescent="0.35">
      <c r="A127" s="78" t="str">
        <f>Calculations!A124</f>
        <v/>
      </c>
      <c r="B127" s="78"/>
      <c r="C127" s="136" t="str">
        <f>IF(A127="","",Calculations!I124*Calculations!D124)</f>
        <v/>
      </c>
      <c r="D127" s="137" t="str">
        <f>IF(OR(C127="",ISERROR($H$5)),"",IF($H$5&gt;0.7,$H$6*C127,C127))</f>
        <v/>
      </c>
      <c r="E127" s="78"/>
      <c r="F127" s="78"/>
      <c r="G127" s="78"/>
      <c r="H127" s="78"/>
      <c r="I127" s="78"/>
    </row>
    <row r="128" spans="1:9" x14ac:dyDescent="0.35">
      <c r="A128" s="78" t="str">
        <f>Calculations!A125</f>
        <v/>
      </c>
      <c r="B128" s="78"/>
      <c r="C128" s="136" t="str">
        <f>IF(A128="","",Calculations!I125*Calculations!D125)</f>
        <v/>
      </c>
      <c r="D128" s="137" t="str">
        <f>IF(OR(C128="",ISERROR($H$5)),"",IF($H$5&gt;0.7,$H$6*C128,C128))</f>
        <v/>
      </c>
      <c r="E128" s="78"/>
      <c r="F128" s="78"/>
      <c r="G128" s="78"/>
      <c r="H128" s="78"/>
      <c r="I128" s="78"/>
    </row>
    <row r="129" spans="1:9" ht="5.15" customHeight="1" x14ac:dyDescent="0.35">
      <c r="A129" s="78"/>
      <c r="B129" s="78"/>
      <c r="C129" s="78"/>
      <c r="D129" s="137"/>
      <c r="E129" s="78"/>
      <c r="F129" s="78"/>
      <c r="G129" s="78"/>
      <c r="H129" s="78"/>
      <c r="I129" s="78"/>
    </row>
    <row r="130" spans="1:9" ht="5.15" customHeight="1" x14ac:dyDescent="0.35">
      <c r="A130" s="78"/>
      <c r="B130" s="78"/>
      <c r="C130" s="78"/>
      <c r="D130" s="137"/>
      <c r="E130" s="78"/>
      <c r="F130" s="78"/>
      <c r="G130" s="78"/>
      <c r="H130" s="78"/>
      <c r="I130" s="78"/>
    </row>
    <row r="131" spans="1:9" ht="5.15" customHeight="1" x14ac:dyDescent="0.35">
      <c r="A131" s="78"/>
      <c r="B131" s="78"/>
      <c r="C131" s="78"/>
      <c r="D131" s="137"/>
      <c r="E131" s="78"/>
      <c r="F131" s="78"/>
      <c r="G131" s="78"/>
      <c r="H131" s="78"/>
      <c r="I131" s="78"/>
    </row>
    <row r="132" spans="1:9" ht="5.15" customHeight="1" x14ac:dyDescent="0.35">
      <c r="A132" s="78"/>
      <c r="B132" s="78"/>
      <c r="C132" s="78"/>
      <c r="D132" s="137"/>
      <c r="E132" s="78"/>
      <c r="F132" s="78"/>
      <c r="G132" s="78"/>
      <c r="H132" s="78"/>
      <c r="I132" s="78"/>
    </row>
    <row r="133" spans="1:9" x14ac:dyDescent="0.35">
      <c r="A133" s="78" t="str">
        <f>Calculations!A130</f>
        <v/>
      </c>
      <c r="B133" s="78"/>
      <c r="C133" s="136" t="str">
        <f>IF(A133="","",Calculations!I130*Calculations!D130)</f>
        <v/>
      </c>
      <c r="D133" s="137" t="str">
        <f>IF(OR(C133="",ISERROR($H$5)),"",IF($H$5&gt;0.7,$H$6*C133,C133))</f>
        <v/>
      </c>
      <c r="E133" s="78"/>
      <c r="F133" s="78"/>
      <c r="G133" s="78"/>
      <c r="H133" s="78"/>
      <c r="I133" s="78"/>
    </row>
    <row r="134" spans="1:9" x14ac:dyDescent="0.35">
      <c r="A134" s="78" t="str">
        <f>Calculations!A131</f>
        <v/>
      </c>
      <c r="C134" s="136" t="str">
        <f>IF(A134="","",Calculations!I131*Calculations!D131)</f>
        <v/>
      </c>
      <c r="D134" s="137" t="str">
        <f>IF(OR(C134="",ISERROR($H$5)),"",IF($H$5&gt;0.7,$H$6*C134,C134))</f>
        <v/>
      </c>
      <c r="E134" s="78"/>
      <c r="F134" s="78"/>
      <c r="G134" s="78"/>
      <c r="H134" s="78"/>
      <c r="I134" s="78"/>
    </row>
    <row r="135" spans="1:9" x14ac:dyDescent="0.35">
      <c r="A135" s="78" t="str">
        <f>Calculations!A132</f>
        <v/>
      </c>
      <c r="C135" s="136" t="str">
        <f>IF(A135="","",Calculations!I132*Calculations!D132)</f>
        <v/>
      </c>
      <c r="D135" s="137" t="str">
        <f>IF(OR(C135="",ISERROR($H$5)),"",IF($H$5&gt;0.7,$H$6*C135,C135))</f>
        <v/>
      </c>
      <c r="E135" s="78"/>
      <c r="F135" s="78"/>
      <c r="G135" s="78"/>
      <c r="H135" s="78"/>
      <c r="I135" s="78"/>
    </row>
    <row r="136" spans="1:9" x14ac:dyDescent="0.35">
      <c r="A136" s="78" t="str">
        <f>Calculations!A133</f>
        <v/>
      </c>
      <c r="C136" s="136" t="str">
        <f>IF(A136="","",Calculations!I133*Calculations!D133)</f>
        <v/>
      </c>
      <c r="D136" s="137" t="str">
        <f>IF(OR(C136="",ISERROR($H$5)),"",IF($H$5&gt;0.7,$H$6*C136,C136))</f>
        <v/>
      </c>
      <c r="E136" s="78"/>
      <c r="F136" s="78"/>
      <c r="G136" s="78"/>
      <c r="H136" s="78"/>
      <c r="I136" s="78"/>
    </row>
    <row r="137" spans="1:9" ht="5.15" customHeight="1" x14ac:dyDescent="0.35">
      <c r="A137" s="78"/>
      <c r="C137" s="78"/>
      <c r="D137" s="78"/>
      <c r="E137" s="78"/>
      <c r="F137" s="78"/>
      <c r="G137" s="78"/>
      <c r="H137" s="78"/>
      <c r="I137" s="78"/>
    </row>
    <row r="138" spans="1:9" ht="5.15" customHeight="1" x14ac:dyDescent="0.35">
      <c r="A138" s="78"/>
      <c r="C138" s="78"/>
      <c r="D138" s="78"/>
      <c r="E138" s="78"/>
      <c r="F138" s="78"/>
      <c r="G138" s="78"/>
      <c r="H138" s="78"/>
      <c r="I138" s="78"/>
    </row>
    <row r="139" spans="1:9" ht="5.15" customHeight="1" x14ac:dyDescent="0.35"/>
    <row r="140" spans="1:9" ht="5.15" customHeight="1" x14ac:dyDescent="0.35"/>
    <row r="141" spans="1:9" x14ac:dyDescent="0.35">
      <c r="A141" t="str">
        <f>Calculations!A138</f>
        <v/>
      </c>
      <c r="C141" s="136" t="str">
        <f>IF(A141="","",Calculations!I138*Calculations!D138)</f>
        <v/>
      </c>
      <c r="D141" s="137" t="str">
        <f>IF(OR(C141="",ISERROR($H$5)),"",IF($H$5&gt;0.7,$H$6*C141,C141))</f>
        <v/>
      </c>
    </row>
    <row r="142" spans="1:9" x14ac:dyDescent="0.35">
      <c r="A142" t="str">
        <f>Calculations!A139</f>
        <v/>
      </c>
      <c r="C142" s="136" t="str">
        <f>IF(A142="","",Calculations!I139*Calculations!D139)</f>
        <v/>
      </c>
      <c r="D142" s="137" t="str">
        <f>IF(OR(C142="",ISERROR($H$5)),"",IF($H$5&gt;0.7,$H$6*C142,C142))</f>
        <v/>
      </c>
    </row>
    <row r="143" spans="1:9" x14ac:dyDescent="0.35">
      <c r="A143" t="str">
        <f>Calculations!A140</f>
        <v/>
      </c>
      <c r="C143" s="136" t="str">
        <f>IF(A143="","",Calculations!I140*Calculations!D140)</f>
        <v/>
      </c>
      <c r="D143" s="137" t="str">
        <f>IF(OR(C143="",ISERROR($H$5)),"",IF($H$5&gt;0.7,$H$6*C143,C143))</f>
        <v/>
      </c>
    </row>
    <row r="144" spans="1:9" x14ac:dyDescent="0.35">
      <c r="A144" t="str">
        <f>Calculations!A141</f>
        <v/>
      </c>
      <c r="C144" s="136" t="str">
        <f>IF(A144="","",Calculations!I141*Calculations!D141)</f>
        <v/>
      </c>
      <c r="D144" s="137" t="str">
        <f>IF(OR(C144="",ISERROR($H$5)),"",IF($H$5&gt;0.7,$H$6*C144,C144))</f>
        <v/>
      </c>
    </row>
    <row r="145" spans="1:4" ht="5.15" customHeight="1" x14ac:dyDescent="0.35">
      <c r="C145" s="136"/>
      <c r="D145" s="137"/>
    </row>
    <row r="146" spans="1:4" ht="5.15" customHeight="1" x14ac:dyDescent="0.35"/>
    <row r="147" spans="1:4" ht="5.15" customHeight="1" x14ac:dyDescent="0.35"/>
    <row r="148" spans="1:4" ht="5.15" customHeight="1" x14ac:dyDescent="0.35"/>
    <row r="149" spans="1:4" x14ac:dyDescent="0.35">
      <c r="A149" t="str">
        <f>Calculations!A146</f>
        <v/>
      </c>
      <c r="C149" s="136" t="str">
        <f>IF(A149="","",Calculations!I146*Calculations!D146)</f>
        <v/>
      </c>
      <c r="D149" s="137" t="str">
        <f>IF(OR(C149="",ISERROR($H$5)),"",IF($H$5&gt;0.7,$H$6*C149,C149))</f>
        <v/>
      </c>
    </row>
    <row r="150" spans="1:4" x14ac:dyDescent="0.35">
      <c r="A150" t="str">
        <f>Calculations!A147</f>
        <v/>
      </c>
      <c r="C150" s="136" t="str">
        <f>IF(A150="","",Calculations!I147*Calculations!D147)</f>
        <v/>
      </c>
      <c r="D150" s="137" t="str">
        <f>IF(OR(C150="",ISERROR($H$5)),"",IF($H$5&gt;0.7,$H$6*C150,C150))</f>
        <v/>
      </c>
    </row>
    <row r="151" spans="1:4" x14ac:dyDescent="0.35">
      <c r="A151" t="str">
        <f>Calculations!A148</f>
        <v/>
      </c>
      <c r="C151" s="136" t="str">
        <f>IF(A151="","",Calculations!I148*Calculations!D148)</f>
        <v/>
      </c>
      <c r="D151" s="137" t="str">
        <f>IF(OR(C151="",ISERROR($H$5)),"",IF($H$5&gt;0.7,$H$6*C151,C151))</f>
        <v/>
      </c>
    </row>
    <row r="152" spans="1:4" x14ac:dyDescent="0.35">
      <c r="A152" t="str">
        <f>Calculations!A149</f>
        <v/>
      </c>
      <c r="C152" s="136" t="str">
        <f>IF(A152="","",Calculations!I149*Calculations!D149)</f>
        <v/>
      </c>
      <c r="D152" s="137" t="str">
        <f>IF(OR(C152="",ISERROR($H$5)),"",IF($H$5&gt;0.7,$H$6*C152,C152))</f>
        <v/>
      </c>
    </row>
    <row r="153" spans="1:4" ht="3" customHeight="1" x14ac:dyDescent="0.35"/>
    <row r="154" spans="1:4" ht="3" customHeight="1" x14ac:dyDescent="0.35"/>
    <row r="155" spans="1:4" ht="3" customHeight="1" x14ac:dyDescent="0.35"/>
    <row r="156" spans="1:4" ht="3" customHeight="1" x14ac:dyDescent="0.35"/>
    <row r="157" spans="1:4" x14ac:dyDescent="0.35">
      <c r="A157" t="str">
        <f>Calculations!A154</f>
        <v/>
      </c>
      <c r="C157" s="136" t="str">
        <f>IF(A157="","",Calculations!I154*Calculations!D154)</f>
        <v/>
      </c>
      <c r="D157" s="137" t="str">
        <f>IF(OR(C157="",ISERROR($H$5)),"",IF($H$5&gt;0.7,$H$6*C157,C157))</f>
        <v/>
      </c>
    </row>
    <row r="158" spans="1:4" x14ac:dyDescent="0.35">
      <c r="A158" t="str">
        <f>Calculations!A155</f>
        <v/>
      </c>
      <c r="C158" s="136" t="str">
        <f>IF(A158="","",Calculations!I155*Calculations!D155)</f>
        <v/>
      </c>
      <c r="D158" s="137" t="str">
        <f>IF(OR(C158="",ISERROR($H$5)),"",IF($H$5&gt;0.7,$H$6*C158,C158))</f>
        <v/>
      </c>
    </row>
    <row r="159" spans="1:4" x14ac:dyDescent="0.35">
      <c r="A159" t="str">
        <f>Calculations!A156</f>
        <v/>
      </c>
      <c r="C159" s="136" t="str">
        <f>IF(A159="","",Calculations!I156*Calculations!D156)</f>
        <v/>
      </c>
      <c r="D159" s="137" t="str">
        <f>IF(OR(C159="",ISERROR($H$5)),"",IF($H$5&gt;0.7,$H$6*C159,C159))</f>
        <v/>
      </c>
    </row>
    <row r="160" spans="1:4" x14ac:dyDescent="0.35">
      <c r="A160" t="str">
        <f>Calculations!A157</f>
        <v/>
      </c>
      <c r="C160" s="136" t="str">
        <f>IF(A160="","",Calculations!I157*Calculations!D157)</f>
        <v/>
      </c>
      <c r="D160" s="137" t="str">
        <f>IF(OR(C160="",ISERROR($H$5)),"",IF($H$5&gt;0.7,$H$6*C160,C160))</f>
        <v/>
      </c>
    </row>
    <row r="161" spans="1:4" ht="3" customHeight="1" x14ac:dyDescent="0.35">
      <c r="C161" s="136"/>
      <c r="D161" s="137"/>
    </row>
    <row r="162" spans="1:4" ht="2.5" customHeight="1" x14ac:dyDescent="0.35">
      <c r="C162" s="136"/>
      <c r="D162" s="137"/>
    </row>
    <row r="163" spans="1:4" ht="3" customHeight="1" x14ac:dyDescent="0.35">
      <c r="C163" s="136"/>
      <c r="D163" s="137"/>
    </row>
    <row r="164" spans="1:4" ht="1.5" customHeight="1" x14ac:dyDescent="0.35">
      <c r="C164" s="136"/>
      <c r="D164" s="137"/>
    </row>
    <row r="165" spans="1:4" x14ac:dyDescent="0.35">
      <c r="A165" t="str">
        <f>Calculations!A162</f>
        <v/>
      </c>
      <c r="C165" s="136" t="str">
        <f>IF(A165="","",Calculations!I162*Calculations!D162)</f>
        <v/>
      </c>
      <c r="D165" s="137" t="str">
        <f t="shared" ref="D165:D176" si="0">IF(OR(C165="",ISERROR($H$5)),"",IF($H$5&gt;0.7,$H$6*C165,C165))</f>
        <v/>
      </c>
    </row>
    <row r="166" spans="1:4" x14ac:dyDescent="0.35">
      <c r="A166" t="str">
        <f>Calculations!A163</f>
        <v/>
      </c>
      <c r="C166" s="136" t="str">
        <f>IF(A166="","",Calculations!I163*Calculations!D163)</f>
        <v/>
      </c>
      <c r="D166" s="137" t="str">
        <f t="shared" si="0"/>
        <v/>
      </c>
    </row>
    <row r="167" spans="1:4" x14ac:dyDescent="0.35">
      <c r="A167" t="str">
        <f>Calculations!A164</f>
        <v/>
      </c>
      <c r="C167" s="136" t="str">
        <f>IF(A167="","",Calculations!I164*Calculations!D164)</f>
        <v/>
      </c>
      <c r="D167" s="137" t="str">
        <f t="shared" si="0"/>
        <v/>
      </c>
    </row>
    <row r="168" spans="1:4" x14ac:dyDescent="0.35">
      <c r="A168" t="str">
        <f>Calculations!A165</f>
        <v/>
      </c>
      <c r="C168" s="136" t="str">
        <f>IF(A168="","",Calculations!I165*Calculations!D165)</f>
        <v/>
      </c>
      <c r="D168" s="137" t="str">
        <f t="shared" si="0"/>
        <v/>
      </c>
    </row>
    <row r="169" spans="1:4" ht="3" customHeight="1" x14ac:dyDescent="0.35">
      <c r="C169" s="136"/>
      <c r="D169" s="137"/>
    </row>
    <row r="170" spans="1:4" ht="2.5" customHeight="1" x14ac:dyDescent="0.35">
      <c r="C170" s="136"/>
      <c r="D170" s="137"/>
    </row>
    <row r="171" spans="1:4" ht="2.5" customHeight="1" x14ac:dyDescent="0.35">
      <c r="C171" s="136"/>
      <c r="D171" s="137"/>
    </row>
    <row r="172" spans="1:4" ht="2.5" customHeight="1" x14ac:dyDescent="0.35">
      <c r="C172" s="136"/>
      <c r="D172" s="137"/>
    </row>
    <row r="173" spans="1:4" x14ac:dyDescent="0.35">
      <c r="A173" t="str">
        <f>Calculations!A170</f>
        <v/>
      </c>
      <c r="C173" s="136" t="str">
        <f>IF(A173="","",Calculations!I170*Calculations!D170)</f>
        <v/>
      </c>
      <c r="D173" s="137" t="str">
        <f t="shared" si="0"/>
        <v/>
      </c>
    </row>
    <row r="174" spans="1:4" x14ac:dyDescent="0.35">
      <c r="A174" t="str">
        <f>Calculations!A171</f>
        <v/>
      </c>
      <c r="C174" s="136" t="str">
        <f>IF(A174="","",Calculations!I171*Calculations!D171)</f>
        <v/>
      </c>
      <c r="D174" s="137" t="str">
        <f t="shared" si="0"/>
        <v/>
      </c>
    </row>
    <row r="175" spans="1:4" x14ac:dyDescent="0.35">
      <c r="A175" t="str">
        <f>Calculations!A172</f>
        <v/>
      </c>
      <c r="C175" s="136" t="str">
        <f>IF(A175="","",Calculations!I172*Calculations!D172)</f>
        <v/>
      </c>
      <c r="D175" s="137" t="str">
        <f t="shared" si="0"/>
        <v/>
      </c>
    </row>
    <row r="176" spans="1:4" x14ac:dyDescent="0.35">
      <c r="A176" t="str">
        <f>Calculations!A173</f>
        <v/>
      </c>
      <c r="C176" s="136" t="str">
        <f>IF(A176="","",Calculations!I173*Calculations!D173)</f>
        <v/>
      </c>
      <c r="D176" s="137" t="str">
        <f t="shared" si="0"/>
        <v/>
      </c>
    </row>
    <row r="177" spans="1:4" ht="2.5" customHeight="1" x14ac:dyDescent="0.35"/>
    <row r="178" spans="1:4" ht="2.5" customHeight="1" x14ac:dyDescent="0.35"/>
    <row r="179" spans="1:4" ht="1.5" customHeight="1" x14ac:dyDescent="0.35"/>
    <row r="180" spans="1:4" ht="1.5" customHeight="1" x14ac:dyDescent="0.35"/>
    <row r="181" spans="1:4" x14ac:dyDescent="0.35">
      <c r="A181" t="str">
        <f>Calculations!A178</f>
        <v/>
      </c>
      <c r="C181" s="136" t="str">
        <f>IF(A181="","",Calculations!I178*Calculations!D178)</f>
        <v/>
      </c>
      <c r="D181" s="137" t="str">
        <f>IF(OR(C181="",ISERROR($H$5)),"",IF($H$5&gt;0.7,$H$6*C181,C181))</f>
        <v/>
      </c>
    </row>
    <row r="182" spans="1:4" x14ac:dyDescent="0.35">
      <c r="A182" t="str">
        <f>Calculations!A179</f>
        <v/>
      </c>
      <c r="C182" s="136" t="str">
        <f>IF(A182="","",Calculations!I179*Calculations!D179)</f>
        <v/>
      </c>
      <c r="D182" s="137" t="str">
        <f>IF(OR(C182="",ISERROR($H$5)),"",IF($H$5&gt;0.7,$H$6*C182,C182))</f>
        <v/>
      </c>
    </row>
    <row r="183" spans="1:4" x14ac:dyDescent="0.35">
      <c r="A183" t="str">
        <f>Calculations!A180</f>
        <v/>
      </c>
      <c r="C183" s="136" t="str">
        <f>IF(A183="","",Calculations!I180*Calculations!D180)</f>
        <v/>
      </c>
      <c r="D183" s="137" t="str">
        <f>IF(OR(C183="",ISERROR($H$5)),"",IF($H$5&gt;0.7,$H$6*C183,C183))</f>
        <v/>
      </c>
    </row>
    <row r="184" spans="1:4" x14ac:dyDescent="0.35">
      <c r="A184" t="str">
        <f>Calculations!A181</f>
        <v/>
      </c>
      <c r="C184" s="136" t="str">
        <f>IF(A184="","",Calculations!I181*Calculations!D181)</f>
        <v/>
      </c>
      <c r="D184" s="137" t="str">
        <f>IF(OR(C184="",ISERROR($H$5)),"",IF($H$5&gt;0.7,$H$6*C184,C184))</f>
        <v/>
      </c>
    </row>
    <row r="189" spans="1:4" x14ac:dyDescent="0.35">
      <c r="A189" t="str">
        <f>Calculations!A186</f>
        <v/>
      </c>
      <c r="C189" s="136" t="str">
        <f>IF(A189="","",Calculations!I186*Calculations!D186)</f>
        <v/>
      </c>
      <c r="D189" s="137" t="str">
        <f>IF(OR(C189="",ISERROR($H$5)),"",IF($H$5&gt;0.7,$H$6*C189,C189))</f>
        <v/>
      </c>
    </row>
    <row r="190" spans="1:4" x14ac:dyDescent="0.35">
      <c r="A190" t="str">
        <f>Calculations!A187</f>
        <v/>
      </c>
      <c r="C190" s="136" t="str">
        <f>IF(A190="","",Calculations!I187*Calculations!D187)</f>
        <v/>
      </c>
      <c r="D190" s="137" t="str">
        <f>IF(OR(C190="",ISERROR($H$5)),"",IF($H$5&gt;0.7,$H$6*C190,C190))</f>
        <v/>
      </c>
    </row>
    <row r="191" spans="1:4" x14ac:dyDescent="0.35">
      <c r="A191" t="str">
        <f>Calculations!A188</f>
        <v/>
      </c>
      <c r="C191" s="136" t="str">
        <f>IF(A191="","",Calculations!I188*Calculations!D188)</f>
        <v/>
      </c>
      <c r="D191" s="137" t="str">
        <f>IF(OR(C191="",ISERROR($H$5)),"",IF($H$5&gt;0.7,$H$6*C191,C191))</f>
        <v/>
      </c>
    </row>
    <row r="192" spans="1:4" x14ac:dyDescent="0.35">
      <c r="A192" t="str">
        <f>Calculations!A189</f>
        <v/>
      </c>
      <c r="C192" s="136" t="str">
        <f>IF(A192="","",Calculations!I189*Calculations!D189)</f>
        <v/>
      </c>
      <c r="D192" s="137" t="str">
        <f>IF(OR(C192="",ISERROR($H$5)),"",IF($H$5&gt;0.7,$H$6*C192,C192))</f>
        <v/>
      </c>
    </row>
  </sheetData>
  <sheetProtection selectLockedCells="1"/>
  <conditionalFormatting sqref="A1">
    <cfRule type="expression" dxfId="13" priority="144">
      <formula>$A$1=1109</formula>
    </cfRule>
  </conditionalFormatting>
  <conditionalFormatting sqref="A13:D16">
    <cfRule type="expression" dxfId="12" priority="78" stopIfTrue="1">
      <formula>$A$1=1109</formula>
    </cfRule>
  </conditionalFormatting>
  <conditionalFormatting sqref="C4">
    <cfRule type="expression" dxfId="11" priority="108" stopIfTrue="1">
      <formula>$A$1=1109</formula>
    </cfRule>
  </conditionalFormatting>
  <conditionalFormatting sqref="C141:D145">
    <cfRule type="expression" dxfId="10" priority="13" stopIfTrue="1">
      <formula>$A$1=1109</formula>
    </cfRule>
  </conditionalFormatting>
  <conditionalFormatting sqref="C149:D152">
    <cfRule type="expression" dxfId="9" priority="6" stopIfTrue="1">
      <formula>$A$1=1109</formula>
    </cfRule>
  </conditionalFormatting>
  <conditionalFormatting sqref="C157:D176 C181:D184 C189:D192">
    <cfRule type="expression" dxfId="8" priority="1" stopIfTrue="1">
      <formula>$A$1=1109</formula>
    </cfRule>
  </conditionalFormatting>
  <conditionalFormatting sqref="C17:H136">
    <cfRule type="expression" dxfId="7" priority="18" stopIfTrue="1">
      <formula>$A$1=1109</formula>
    </cfRule>
  </conditionalFormatting>
  <conditionalFormatting sqref="F4:F5 A3:H3 A4:D5 B13:B131 A17:A136">
    <cfRule type="expression" dxfId="6" priority="115" stopIfTrue="1">
      <formula>$A$1=1109</formula>
    </cfRule>
  </conditionalFormatting>
  <conditionalFormatting sqref="F5">
    <cfRule type="expression" dxfId="5" priority="105" stopIfTrue="1">
      <formula>$A$1=1109</formula>
    </cfRule>
  </conditionalFormatting>
  <conditionalFormatting sqref="F8 F14">
    <cfRule type="expression" dxfId="4" priority="100" stopIfTrue="1">
      <formula>$A$1=1109</formula>
    </cfRule>
  </conditionalFormatting>
  <conditionalFormatting sqref="F7:H8 E13:H16 G6 A6:E8 A9:H12">
    <cfRule type="expression" dxfId="3" priority="106" stopIfTrue="1">
      <formula>$A$1=1109</formula>
    </cfRule>
  </conditionalFormatting>
  <conditionalFormatting sqref="H4:H6">
    <cfRule type="expression" dxfId="2" priority="99" stopIfTrue="1">
      <formula>$A$1=1109</formula>
    </cfRule>
  </conditionalFormatting>
  <conditionalFormatting sqref="J5">
    <cfRule type="expression" dxfId="1" priority="11" stopIfTrue="1">
      <formula>$A$1=1109</formula>
    </cfRule>
  </conditionalFormatting>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IV461"/>
  <sheetViews>
    <sheetView showGridLines="0" zoomScale="80" zoomScaleNormal="80" zoomScaleSheetLayoutView="80" workbookViewId="0">
      <selection activeCell="G15" sqref="G15"/>
    </sheetView>
  </sheetViews>
  <sheetFormatPr defaultColWidth="0" defaultRowHeight="14.5" x14ac:dyDescent="0.35"/>
  <cols>
    <col min="1" max="1" width="3.54296875" style="19" customWidth="1"/>
    <col min="2" max="2" width="22.1796875" style="19" customWidth="1"/>
    <col min="3" max="3" width="40.453125" style="19" customWidth="1"/>
    <col min="4" max="4" width="10.453125" style="19" customWidth="1"/>
    <col min="5" max="5" width="8.81640625" style="19" customWidth="1"/>
    <col min="6" max="6" width="6.54296875" style="19" bestFit="1" customWidth="1"/>
    <col min="7" max="7" width="5.54296875" style="19" customWidth="1"/>
    <col min="8" max="8" width="3" style="19" customWidth="1"/>
    <col min="9" max="9" width="8.81640625" style="19" customWidth="1"/>
    <col min="10" max="10" width="10.453125" style="19" customWidth="1"/>
    <col min="11" max="11" width="7.453125" style="19" customWidth="1"/>
    <col min="12" max="12" width="5.54296875" style="19" customWidth="1"/>
    <col min="13" max="18" width="8.81640625" style="19" customWidth="1"/>
    <col min="19" max="19" width="3.54296875" style="19" customWidth="1"/>
    <col min="20" max="20" width="4.1796875" style="19" customWidth="1"/>
    <col min="21" max="16384" width="0" style="19" hidden="1"/>
  </cols>
  <sheetData>
    <row r="1" spans="1:256" ht="60" customHeight="1" x14ac:dyDescent="0.35">
      <c r="A1" s="314"/>
      <c r="B1" s="315" t="str">
        <f>Development!A9&amp;" Commercial Efficiency Program"</f>
        <v>2025 Commercial Efficiency Program</v>
      </c>
      <c r="C1" s="314"/>
      <c r="D1" s="314"/>
      <c r="E1" s="314"/>
      <c r="F1" s="314"/>
      <c r="G1" s="314"/>
      <c r="H1" s="314"/>
      <c r="I1" s="317"/>
      <c r="J1" s="317"/>
      <c r="K1" s="317"/>
      <c r="L1" s="317"/>
      <c r="M1" s="317"/>
      <c r="N1" s="317"/>
      <c r="O1" s="317"/>
      <c r="P1" s="317"/>
      <c r="Q1" s="317"/>
      <c r="R1" s="317"/>
      <c r="S1" s="317"/>
      <c r="T1" s="317"/>
    </row>
    <row r="2" spans="1:256" ht="60" customHeight="1" thickBot="1" x14ac:dyDescent="0.4">
      <c r="A2" s="321"/>
      <c r="B2" s="322" t="str">
        <f>Development!A2&amp;", "&amp;Development!A9&amp;" version - "&amp;Development!A7</f>
        <v>Outdoor Lighting, 2025 version - 1.0</v>
      </c>
      <c r="C2" s="321"/>
      <c r="D2" s="321"/>
      <c r="E2" s="321"/>
      <c r="F2" s="321"/>
      <c r="G2" s="321"/>
      <c r="H2" s="321"/>
      <c r="I2" s="323"/>
      <c r="J2" s="323"/>
      <c r="K2" s="323"/>
      <c r="L2" s="323"/>
      <c r="M2" s="323"/>
      <c r="N2" s="323"/>
      <c r="O2" s="323"/>
      <c r="P2" s="323"/>
      <c r="Q2" s="323"/>
      <c r="R2" s="323"/>
      <c r="S2" s="323"/>
      <c r="T2" s="323"/>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c r="CD2" s="305"/>
      <c r="CE2" s="305"/>
      <c r="CF2" s="305"/>
      <c r="CG2" s="305"/>
      <c r="CH2" s="305"/>
      <c r="CI2" s="305"/>
      <c r="CJ2" s="305"/>
      <c r="CK2" s="305"/>
      <c r="CL2" s="305"/>
      <c r="CM2" s="305"/>
      <c r="CN2" s="305"/>
      <c r="CO2" s="305"/>
      <c r="CP2" s="305"/>
      <c r="CQ2" s="305"/>
      <c r="CR2" s="305"/>
      <c r="CS2" s="305"/>
      <c r="CT2" s="305"/>
      <c r="CU2" s="305"/>
      <c r="CV2" s="305"/>
      <c r="CW2" s="305"/>
      <c r="CX2" s="305"/>
      <c r="CY2" s="305"/>
      <c r="CZ2" s="305"/>
      <c r="DA2" s="305"/>
      <c r="DB2" s="305"/>
      <c r="DC2" s="305"/>
      <c r="DD2" s="305"/>
      <c r="DE2" s="305"/>
      <c r="DF2" s="305"/>
      <c r="DG2" s="305"/>
      <c r="DH2" s="305"/>
      <c r="DI2" s="305"/>
      <c r="DJ2" s="305"/>
      <c r="DK2" s="305"/>
      <c r="DL2" s="305"/>
      <c r="DM2" s="305"/>
      <c r="DN2" s="305"/>
      <c r="DO2" s="305"/>
      <c r="DP2" s="305"/>
      <c r="DQ2" s="305"/>
      <c r="DR2" s="305"/>
      <c r="DS2" s="305"/>
      <c r="DT2" s="305"/>
      <c r="DU2" s="305"/>
      <c r="DV2" s="305"/>
      <c r="DW2" s="305"/>
      <c r="DX2" s="305"/>
      <c r="DY2" s="305"/>
      <c r="DZ2" s="305"/>
      <c r="EA2" s="305"/>
      <c r="EB2" s="305"/>
      <c r="EC2" s="305"/>
      <c r="ED2" s="305"/>
      <c r="EE2" s="305"/>
      <c r="EF2" s="305"/>
      <c r="EG2" s="305"/>
      <c r="EH2" s="305"/>
      <c r="EI2" s="305"/>
      <c r="EJ2" s="305"/>
      <c r="EK2" s="305"/>
      <c r="EL2" s="305"/>
      <c r="EM2" s="305"/>
      <c r="EN2" s="305"/>
      <c r="EO2" s="305"/>
      <c r="EP2" s="305"/>
      <c r="EQ2" s="305"/>
      <c r="ER2" s="305"/>
      <c r="ES2" s="305"/>
      <c r="ET2" s="305"/>
      <c r="EU2" s="305"/>
      <c r="EV2" s="305"/>
      <c r="EW2" s="305"/>
      <c r="EX2" s="305"/>
      <c r="EY2" s="305"/>
      <c r="EZ2" s="305"/>
      <c r="FA2" s="305"/>
      <c r="FB2" s="305"/>
      <c r="FC2" s="305"/>
      <c r="FD2" s="305"/>
      <c r="FE2" s="305"/>
      <c r="FF2" s="305"/>
      <c r="FG2" s="305"/>
      <c r="FH2" s="305"/>
      <c r="FI2" s="305"/>
      <c r="FJ2" s="305"/>
      <c r="FK2" s="305"/>
      <c r="FL2" s="305"/>
      <c r="FM2" s="305"/>
      <c r="FN2" s="305"/>
      <c r="FO2" s="305"/>
      <c r="FP2" s="305"/>
      <c r="FQ2" s="305"/>
      <c r="FR2" s="305"/>
      <c r="FS2" s="305"/>
      <c r="FT2" s="305"/>
      <c r="FU2" s="305"/>
      <c r="FV2" s="305"/>
      <c r="FW2" s="305"/>
      <c r="FX2" s="305"/>
      <c r="FY2" s="305"/>
      <c r="FZ2" s="305"/>
      <c r="GA2" s="305"/>
      <c r="GB2" s="305"/>
      <c r="GC2" s="305"/>
      <c r="GD2" s="305"/>
      <c r="GE2" s="305"/>
      <c r="GF2" s="305"/>
      <c r="GG2" s="305"/>
      <c r="GH2" s="305"/>
      <c r="GI2" s="305"/>
      <c r="GJ2" s="305"/>
      <c r="GK2" s="305"/>
      <c r="GL2" s="305"/>
      <c r="GM2" s="305"/>
      <c r="GN2" s="305"/>
      <c r="GO2" s="305"/>
      <c r="GP2" s="305"/>
      <c r="GQ2" s="305"/>
      <c r="GR2" s="305"/>
      <c r="GS2" s="305"/>
      <c r="GT2" s="305"/>
      <c r="GU2" s="305"/>
      <c r="GV2" s="305"/>
      <c r="GW2" s="305"/>
      <c r="GX2" s="305"/>
      <c r="GY2" s="305"/>
      <c r="GZ2" s="305"/>
      <c r="HA2" s="305"/>
      <c r="HB2" s="305"/>
      <c r="HC2" s="305"/>
      <c r="HD2" s="305"/>
      <c r="HE2" s="305"/>
      <c r="HF2" s="305"/>
      <c r="HG2" s="305"/>
      <c r="HH2" s="305"/>
      <c r="HI2" s="305"/>
      <c r="HJ2" s="305"/>
      <c r="HK2" s="305"/>
      <c r="HL2" s="305"/>
      <c r="HM2" s="305"/>
      <c r="HN2" s="305"/>
      <c r="HO2" s="305"/>
      <c r="HP2" s="305"/>
      <c r="HQ2" s="305"/>
      <c r="HR2" s="305"/>
      <c r="HS2" s="305"/>
      <c r="HT2" s="305"/>
      <c r="HU2" s="305"/>
      <c r="HV2" s="305"/>
      <c r="HW2" s="305"/>
      <c r="HX2" s="305"/>
      <c r="HY2" s="305"/>
      <c r="HZ2" s="305"/>
      <c r="IA2" s="305"/>
      <c r="IB2" s="305"/>
      <c r="IC2" s="305"/>
      <c r="ID2" s="305"/>
      <c r="IE2" s="305"/>
      <c r="IF2" s="305"/>
      <c r="IG2" s="305"/>
      <c r="IH2" s="305"/>
      <c r="II2" s="305"/>
      <c r="IJ2" s="305"/>
      <c r="IK2" s="305"/>
      <c r="IL2" s="305"/>
      <c r="IM2" s="305"/>
      <c r="IN2" s="305"/>
      <c r="IO2" s="305"/>
      <c r="IP2" s="305"/>
      <c r="IQ2" s="305"/>
      <c r="IR2" s="305"/>
      <c r="IS2" s="305"/>
      <c r="IT2" s="305"/>
      <c r="IU2" s="305"/>
    </row>
    <row r="3" spans="1:256" ht="18" customHeight="1" thickTop="1" x14ac:dyDescent="0.35">
      <c r="A3" s="24"/>
      <c r="B3" s="45" t="s">
        <v>489</v>
      </c>
      <c r="C3" s="446" t="s">
        <v>696</v>
      </c>
      <c r="D3" s="446"/>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303"/>
    </row>
    <row r="4" spans="1:256" ht="23.5" customHeight="1" x14ac:dyDescent="0.35">
      <c r="B4" s="45" t="s">
        <v>203</v>
      </c>
      <c r="C4" s="447" t="str">
        <f>IF(Application!N40="","",Application!N40)</f>
        <v/>
      </c>
      <c r="D4" s="447"/>
      <c r="E4" s="44"/>
      <c r="F4" s="51"/>
      <c r="G4" s="51"/>
      <c r="H4" s="46"/>
      <c r="I4" s="47"/>
      <c r="J4" s="47"/>
      <c r="K4" s="47"/>
      <c r="L4" s="47"/>
      <c r="M4" s="47"/>
      <c r="N4" s="47"/>
      <c r="O4" s="44"/>
      <c r="P4" s="44"/>
      <c r="Q4" s="44"/>
      <c r="R4" s="44"/>
      <c r="S4" s="44"/>
      <c r="T4" s="44"/>
    </row>
    <row r="5" spans="1:256" ht="15.5" x14ac:dyDescent="0.35">
      <c r="B5" s="24"/>
      <c r="C5" s="36"/>
      <c r="D5" s="36"/>
      <c r="E5" s="48"/>
      <c r="F5" s="36"/>
      <c r="G5" s="48"/>
      <c r="H5" s="442" t="s">
        <v>42</v>
      </c>
      <c r="I5" s="443"/>
      <c r="J5" s="443"/>
      <c r="K5" s="443"/>
      <c r="L5" s="443"/>
      <c r="M5" s="443"/>
      <c r="N5" s="443"/>
      <c r="O5" s="443"/>
      <c r="P5" s="443"/>
      <c r="Q5" s="443"/>
      <c r="R5" s="443"/>
      <c r="S5" s="444"/>
    </row>
    <row r="6" spans="1:256" ht="25" customHeight="1" x14ac:dyDescent="0.35">
      <c r="B6" s="49" t="s">
        <v>57</v>
      </c>
      <c r="C6" s="447" t="str">
        <f>IF(Application!D10="","",Application!D10)</f>
        <v/>
      </c>
      <c r="D6" s="447"/>
      <c r="E6" s="66"/>
      <c r="F6" s="51"/>
      <c r="G6" s="50"/>
      <c r="H6" s="124"/>
      <c r="I6" s="24"/>
      <c r="J6" s="24"/>
      <c r="K6" s="24"/>
      <c r="L6" s="24"/>
      <c r="M6" s="24"/>
      <c r="N6" s="24"/>
      <c r="O6" s="24"/>
      <c r="P6" s="24"/>
      <c r="Q6" s="24"/>
      <c r="R6" s="24"/>
      <c r="S6" s="125"/>
    </row>
    <row r="7" spans="1:256" ht="25" customHeight="1" x14ac:dyDescent="0.35">
      <c r="B7" s="49" t="s">
        <v>43</v>
      </c>
      <c r="C7" s="448" t="str">
        <f>IF(Application!D12="","",Application!D12)</f>
        <v/>
      </c>
      <c r="D7" s="448"/>
      <c r="E7" s="66"/>
      <c r="F7" s="51"/>
      <c r="G7" s="50"/>
      <c r="H7" s="126"/>
      <c r="I7" s="24"/>
      <c r="J7" s="127" t="s">
        <v>377</v>
      </c>
      <c r="K7" s="361"/>
      <c r="L7" s="361"/>
      <c r="M7" s="361"/>
      <c r="N7" s="36"/>
      <c r="O7" s="127" t="s">
        <v>44</v>
      </c>
      <c r="P7" s="361"/>
      <c r="Q7" s="361"/>
      <c r="R7" s="361"/>
      <c r="S7" s="125"/>
    </row>
    <row r="8" spans="1:256" ht="25" customHeight="1" x14ac:dyDescent="0.35">
      <c r="B8" s="49" t="s">
        <v>47</v>
      </c>
      <c r="C8" s="448" t="str">
        <f>IF(Application!J12="","",Application!J12&amp;", "&amp;Application!M12)</f>
        <v/>
      </c>
      <c r="D8" s="448"/>
      <c r="E8" s="66"/>
      <c r="F8" s="51"/>
      <c r="G8" s="50"/>
      <c r="H8" s="126"/>
      <c r="I8" s="24"/>
      <c r="J8" s="24"/>
      <c r="K8" s="24"/>
      <c r="L8" s="24"/>
      <c r="M8" s="24"/>
      <c r="N8" s="24"/>
      <c r="O8" s="24"/>
      <c r="R8" s="24"/>
      <c r="S8" s="125"/>
    </row>
    <row r="9" spans="1:256" ht="25" customHeight="1" x14ac:dyDescent="0.35">
      <c r="B9" s="49" t="s">
        <v>45</v>
      </c>
      <c r="C9" s="448" t="str">
        <f>IF(Application!K6="","",Application!K6)</f>
        <v/>
      </c>
      <c r="D9" s="448"/>
      <c r="E9" s="66"/>
      <c r="F9" s="51"/>
      <c r="G9" s="50"/>
      <c r="H9" s="126"/>
      <c r="I9" s="24"/>
      <c r="J9" s="127" t="s">
        <v>378</v>
      </c>
      <c r="K9" s="361"/>
      <c r="L9" s="361"/>
      <c r="M9" s="361"/>
      <c r="N9" s="36"/>
      <c r="O9" s="127" t="s">
        <v>380</v>
      </c>
      <c r="P9" s="445"/>
      <c r="Q9" s="445"/>
      <c r="R9" s="445"/>
      <c r="S9" s="125"/>
    </row>
    <row r="10" spans="1:256" ht="25" customHeight="1" x14ac:dyDescent="0.35">
      <c r="B10" s="49" t="s">
        <v>46</v>
      </c>
      <c r="C10" s="447" t="str">
        <f>IF(Application!K10="","",Application!K10)</f>
        <v/>
      </c>
      <c r="D10" s="447"/>
      <c r="E10" s="66"/>
      <c r="F10" s="51"/>
      <c r="G10" s="50"/>
      <c r="H10" s="124"/>
      <c r="I10" s="24"/>
      <c r="J10" s="24"/>
      <c r="K10" s="24"/>
      <c r="L10" s="24"/>
      <c r="M10" s="24"/>
      <c r="N10" s="24"/>
      <c r="O10" s="24"/>
      <c r="R10" s="24"/>
      <c r="S10" s="125"/>
    </row>
    <row r="11" spans="1:256" ht="25" customHeight="1" x14ac:dyDescent="0.35">
      <c r="B11" s="49" t="s">
        <v>375</v>
      </c>
      <c r="C11" s="454" t="e">
        <f>IF(References!N2=0,"",INDEX(References!$O$3:$O$15,MATCH(References!N2,References!$N$3:$N$15,0)))</f>
        <v>#N/A</v>
      </c>
      <c r="D11" s="454"/>
      <c r="E11" s="44"/>
      <c r="F11" s="51"/>
      <c r="G11" s="51"/>
      <c r="H11" s="124"/>
      <c r="I11" s="24"/>
      <c r="J11" s="127" t="s">
        <v>379</v>
      </c>
      <c r="K11" s="361"/>
      <c r="L11" s="361"/>
      <c r="M11" s="361"/>
      <c r="N11" s="36"/>
      <c r="O11" s="127" t="s">
        <v>381</v>
      </c>
      <c r="P11" s="361"/>
      <c r="Q11" s="361"/>
      <c r="R11" s="361"/>
      <c r="S11" s="125"/>
    </row>
    <row r="12" spans="1:256" ht="30" customHeight="1" x14ac:dyDescent="0.35">
      <c r="B12" s="49" t="s">
        <v>488</v>
      </c>
      <c r="C12" s="453"/>
      <c r="D12" s="453"/>
      <c r="E12" s="67"/>
      <c r="F12" s="63"/>
      <c r="G12" s="52"/>
      <c r="H12" s="128"/>
      <c r="I12" s="75"/>
      <c r="J12" s="75"/>
      <c r="K12" s="75"/>
      <c r="L12" s="75"/>
      <c r="M12" s="75"/>
      <c r="N12" s="75"/>
      <c r="O12" s="75"/>
      <c r="P12" s="75"/>
      <c r="Q12" s="55"/>
      <c r="R12" s="56"/>
      <c r="S12" s="129"/>
    </row>
    <row r="13" spans="1:256" ht="30" customHeight="1" x14ac:dyDescent="0.35">
      <c r="B13" s="49"/>
      <c r="C13"/>
      <c r="D13"/>
      <c r="E13" s="67"/>
      <c r="F13" s="63"/>
      <c r="G13" s="52"/>
      <c r="H13" s="24"/>
      <c r="I13" s="24"/>
      <c r="J13" s="24"/>
      <c r="K13" s="24"/>
      <c r="L13" s="24"/>
      <c r="M13" s="24"/>
      <c r="N13" s="24"/>
      <c r="O13" s="24"/>
      <c r="P13" s="24"/>
      <c r="Q13" s="298"/>
      <c r="R13" s="299"/>
    </row>
    <row r="14" spans="1:256" ht="25" customHeight="1" x14ac:dyDescent="0.35">
      <c r="B14" s="222" t="s">
        <v>376</v>
      </c>
      <c r="C14" s="296" t="s">
        <v>533</v>
      </c>
      <c r="D14" s="300"/>
      <c r="E14" s="297"/>
    </row>
    <row r="15" spans="1:256" ht="25" customHeight="1" x14ac:dyDescent="0.35">
      <c r="B15" s="222"/>
      <c r="C15" s="296" t="s">
        <v>534</v>
      </c>
      <c r="D15" s="300"/>
    </row>
    <row r="16" spans="1:256" ht="25" customHeight="1" x14ac:dyDescent="0.35">
      <c r="B16" s="222"/>
      <c r="C16" s="296"/>
      <c r="D16" s="297"/>
    </row>
    <row r="17" spans="2:19" ht="35.5" customHeight="1" x14ac:dyDescent="0.35"/>
    <row r="18" spans="2:19" ht="26" x14ac:dyDescent="0.35">
      <c r="B18" s="324" t="s">
        <v>48</v>
      </c>
      <c r="C18" s="324" t="s">
        <v>55</v>
      </c>
      <c r="D18" s="324" t="s">
        <v>49</v>
      </c>
      <c r="E18" s="324" t="s">
        <v>24</v>
      </c>
      <c r="F18" s="325" t="s">
        <v>50</v>
      </c>
      <c r="H18" s="452" t="s">
        <v>56</v>
      </c>
      <c r="I18" s="452"/>
      <c r="J18" s="452"/>
      <c r="K18" s="325" t="s">
        <v>50</v>
      </c>
      <c r="L18" s="64"/>
      <c r="M18" s="449" t="s">
        <v>51</v>
      </c>
      <c r="N18" s="450"/>
      <c r="O18" s="450"/>
      <c r="P18" s="450"/>
      <c r="Q18" s="450"/>
      <c r="R18" s="450"/>
      <c r="S18" s="451"/>
    </row>
    <row r="19" spans="2:19" x14ac:dyDescent="0.35">
      <c r="B19" s="272"/>
      <c r="C19" s="130" t="e">
        <f>IF(Worksheet!I11="",NA(),INDEX(References!$D$13:$D$41,MATCH(Calculations!A2,References!$H$63:$H$91,0)))</f>
        <v>#N/A</v>
      </c>
      <c r="D19" s="130" t="e">
        <f>IF(Worksheet!I11="",NA(),Worksheet!I11)</f>
        <v>#N/A</v>
      </c>
      <c r="E19" s="130" t="e">
        <f>IF(Worksheet!K11="",NA(),Worksheet!K11)</f>
        <v>#N/A</v>
      </c>
      <c r="F19" s="272"/>
      <c r="H19" s="438" t="e">
        <f>IF(Worksheet!G11="",NA(),Worksheet!G11)</f>
        <v>#N/A</v>
      </c>
      <c r="I19" s="438"/>
      <c r="J19" s="438"/>
      <c r="K19" s="272"/>
      <c r="M19" s="439"/>
      <c r="N19" s="440"/>
      <c r="O19" s="440"/>
      <c r="P19" s="440"/>
      <c r="Q19" s="440"/>
      <c r="R19" s="440"/>
      <c r="S19" s="441"/>
    </row>
    <row r="20" spans="2:19" x14ac:dyDescent="0.35">
      <c r="B20" s="272"/>
      <c r="C20" s="130" t="e">
        <f>IF(Worksheet!I12="",NA( ),INDEX(References!$D$13:$D$41,MATCH(Calculations!A3,References!$H$63:$H$91,0)))</f>
        <v>#N/A</v>
      </c>
      <c r="D20" s="130" t="e">
        <f>IF(Worksheet!I12="",NA( ),Worksheet!I12)</f>
        <v>#N/A</v>
      </c>
      <c r="E20" s="130" t="e">
        <f>IF(Worksheet!K12="",NA( ),Worksheet!K12)</f>
        <v>#N/A</v>
      </c>
      <c r="F20" s="272"/>
      <c r="H20" s="438" t="e">
        <f>IF(Worksheet!G12="",NA(),Worksheet!G12)</f>
        <v>#N/A</v>
      </c>
      <c r="I20" s="438"/>
      <c r="J20" s="438"/>
      <c r="K20" s="272"/>
      <c r="M20" s="439"/>
      <c r="N20" s="440"/>
      <c r="O20" s="440"/>
      <c r="P20" s="440"/>
      <c r="Q20" s="440"/>
      <c r="R20" s="440"/>
      <c r="S20" s="441"/>
    </row>
    <row r="21" spans="2:19" x14ac:dyDescent="0.35">
      <c r="B21" s="272"/>
      <c r="C21" s="130" t="e">
        <f>IF(Worksheet!I13="",NA( ),INDEX(References!$D$13:$D$41,MATCH(Calculations!A4,References!$H$63:$H$91,0)))</f>
        <v>#N/A</v>
      </c>
      <c r="D21" s="130" t="e">
        <f>IF(Worksheet!I13="",NA( ),Worksheet!I13)</f>
        <v>#N/A</v>
      </c>
      <c r="E21" s="130" t="e">
        <f>IF(Worksheet!K13="",NA( ),Worksheet!K13)</f>
        <v>#N/A</v>
      </c>
      <c r="F21" s="272"/>
      <c r="H21" s="438" t="e">
        <f>IF(Worksheet!G13="",NA(),Worksheet!G13)</f>
        <v>#N/A</v>
      </c>
      <c r="I21" s="438"/>
      <c r="J21" s="438"/>
      <c r="K21" s="272"/>
      <c r="M21" s="439"/>
      <c r="N21" s="440"/>
      <c r="O21" s="440"/>
      <c r="P21" s="440"/>
      <c r="Q21" s="440"/>
      <c r="R21" s="440"/>
      <c r="S21" s="441"/>
    </row>
    <row r="22" spans="2:19" x14ac:dyDescent="0.35">
      <c r="B22" s="272"/>
      <c r="C22" s="130" t="e">
        <f>IF(Worksheet!I14="",NA( ),INDEX(References!$D$13:$D$41,MATCH(Calculations!A5,References!$H$63:$H$91,0)))</f>
        <v>#N/A</v>
      </c>
      <c r="D22" s="130" t="e">
        <f>IF(Worksheet!I14="",NA( ),Worksheet!I14)</f>
        <v>#N/A</v>
      </c>
      <c r="E22" s="130" t="e">
        <f>IF(Worksheet!K14="",NA( ),Worksheet!K14)</f>
        <v>#N/A</v>
      </c>
      <c r="F22" s="272"/>
      <c r="H22" s="438" t="e">
        <f>IF(Worksheet!G14="",NA(),Worksheet!G14)</f>
        <v>#N/A</v>
      </c>
      <c r="I22" s="438"/>
      <c r="J22" s="438"/>
      <c r="K22" s="272"/>
      <c r="M22" s="439"/>
      <c r="N22" s="440"/>
      <c r="O22" s="440"/>
      <c r="P22" s="440"/>
      <c r="Q22" s="440"/>
      <c r="R22" s="440"/>
      <c r="S22" s="441"/>
    </row>
    <row r="23" spans="2:19" ht="14.5" customHeight="1" x14ac:dyDescent="0.35">
      <c r="B23" s="272"/>
      <c r="C23" s="130" t="e">
        <f>IF(Worksheet!I15="",NA( ),INDEX(References!$D$13:$D$41,MATCH(Calculations!A6,References!$H$63:$H$91,0)))</f>
        <v>#N/A</v>
      </c>
      <c r="D23" s="130" t="e">
        <f>IF(Worksheet!I15="",NA( ),Worksheet!I15)</f>
        <v>#N/A</v>
      </c>
      <c r="E23" s="130" t="e">
        <f>IF(Worksheet!K15="",NA( ),Worksheet!K15)</f>
        <v>#N/A</v>
      </c>
      <c r="F23" s="272"/>
      <c r="H23" s="438" t="e">
        <f>IF(Worksheet!G15="",NA(),Worksheet!G15)</f>
        <v>#N/A</v>
      </c>
      <c r="I23" s="438"/>
      <c r="J23" s="438"/>
      <c r="K23" s="272"/>
      <c r="M23" s="439"/>
      <c r="N23" s="440"/>
      <c r="O23" s="440"/>
      <c r="P23" s="440"/>
      <c r="Q23" s="440"/>
      <c r="R23" s="440"/>
      <c r="S23" s="441"/>
    </row>
    <row r="24" spans="2:19" ht="14.5" customHeight="1" x14ac:dyDescent="0.35">
      <c r="B24" s="272"/>
      <c r="C24" s="130" t="e">
        <f>IF(Worksheet!I24="",NA( ),INDEX(References!$D$13:$D$41,MATCH(Calculations!A7,References!$H$63:$H$91,0)))</f>
        <v>#N/A</v>
      </c>
      <c r="D24" s="130" t="e">
        <f>IF(Worksheet!I24="",NA( ),Worksheet!I24)</f>
        <v>#N/A</v>
      </c>
      <c r="E24" s="130" t="e">
        <f>IF(Worksheet!K24="",NA( ),Worksheet!K24)</f>
        <v>#N/A</v>
      </c>
      <c r="F24" s="272"/>
      <c r="H24" s="438" t="e">
        <f>IF(Worksheet!G24="",NA(),Worksheet!G24)</f>
        <v>#N/A</v>
      </c>
      <c r="I24" s="438"/>
      <c r="J24" s="438"/>
      <c r="K24" s="272"/>
      <c r="M24" s="439"/>
      <c r="N24" s="440"/>
      <c r="O24" s="440"/>
      <c r="P24" s="440"/>
      <c r="Q24" s="440"/>
      <c r="R24" s="440"/>
      <c r="S24" s="441"/>
    </row>
    <row r="25" spans="2:19" ht="14.5" customHeight="1" x14ac:dyDescent="0.35">
      <c r="B25" s="272"/>
      <c r="C25" s="130" t="e">
        <f>IF(Worksheet!I25="",NA( ),INDEX(References!$D$13:$D$41,MATCH(Calculations!A8,References!$H$63:$H$91,0)))</f>
        <v>#N/A</v>
      </c>
      <c r="D25" s="130" t="e">
        <f>IF(Worksheet!I25="",NA( ),Worksheet!I25)</f>
        <v>#N/A</v>
      </c>
      <c r="E25" s="130" t="e">
        <f>IF(Worksheet!K25="",NA( ),Worksheet!K25)</f>
        <v>#N/A</v>
      </c>
      <c r="F25" s="272"/>
      <c r="H25" s="438" t="e">
        <f>IF(Worksheet!G25="",NA(),Worksheet!G25)</f>
        <v>#N/A</v>
      </c>
      <c r="I25" s="438"/>
      <c r="J25" s="438"/>
      <c r="K25" s="272"/>
      <c r="M25" s="439"/>
      <c r="N25" s="440"/>
      <c r="O25" s="440"/>
      <c r="P25" s="440"/>
      <c r="Q25" s="440"/>
      <c r="R25" s="440"/>
      <c r="S25" s="441"/>
    </row>
    <row r="26" spans="2:19" ht="14.5" customHeight="1" x14ac:dyDescent="0.35">
      <c r="B26" s="272"/>
      <c r="C26" s="130" t="e">
        <f>IF(Worksheet!I26="",NA( ),INDEX(References!$D$13:$D$41,MATCH(Calculations!A17,References!$H$63:$H$91,0)))</f>
        <v>#N/A</v>
      </c>
      <c r="D26" s="130" t="str">
        <f>IF(Worksheet!I26="",NA( ),Worksheet!I26)</f>
        <v>Proposed Qty</v>
      </c>
      <c r="E26" s="130" t="str">
        <f>IF(Worksheet!K26="",NA( ),Worksheet!K26)</f>
        <v>Proposed Watts</v>
      </c>
      <c r="F26" s="272"/>
      <c r="H26" s="438" t="str">
        <f>IF(Worksheet!G26="",NA(),Worksheet!G26)</f>
        <v>Lighting Type to be Replaced</v>
      </c>
      <c r="I26" s="438"/>
      <c r="J26" s="438"/>
      <c r="K26" s="272"/>
      <c r="M26" s="439"/>
      <c r="N26" s="440"/>
      <c r="O26" s="440"/>
      <c r="P26" s="440"/>
      <c r="Q26" s="440"/>
      <c r="R26" s="440"/>
      <c r="S26" s="441"/>
    </row>
    <row r="27" spans="2:19" x14ac:dyDescent="0.35">
      <c r="B27" s="272"/>
      <c r="C27" s="130" t="e">
        <f>IF(Worksheet!I27="",NA( ),INDEX(References!$D$13:$D$41,MATCH(Calculations!A18,References!$H$63:$H$91,0)))</f>
        <v>#N/A</v>
      </c>
      <c r="D27" s="130" t="e">
        <f>IF(Worksheet!I27="",NA( ),Worksheet!I27)</f>
        <v>#N/A</v>
      </c>
      <c r="E27" s="130" t="e">
        <f>IF(Worksheet!K27="",NA( ),Worksheet!K27)</f>
        <v>#N/A</v>
      </c>
      <c r="F27" s="272"/>
      <c r="H27" s="438" t="e">
        <f>IF(Worksheet!G27="",NA(),Worksheet!G27)</f>
        <v>#N/A</v>
      </c>
      <c r="I27" s="438"/>
      <c r="J27" s="438"/>
      <c r="K27" s="272"/>
      <c r="M27" s="439"/>
      <c r="N27" s="440"/>
      <c r="O27" s="440"/>
      <c r="P27" s="440"/>
      <c r="Q27" s="440"/>
      <c r="R27" s="440"/>
      <c r="S27" s="441"/>
    </row>
    <row r="28" spans="2:19" x14ac:dyDescent="0.35">
      <c r="B28" s="272"/>
      <c r="C28" s="130" t="e">
        <f>IF(Worksheet!I28="",NA( ),INDEX(References!$D$13:$D$41,MATCH(Calculations!A19,References!$H$63:$H$91,0)))</f>
        <v>#N/A</v>
      </c>
      <c r="D28" s="130" t="e">
        <f>IF(Worksheet!I28="",NA( ),Worksheet!I28)</f>
        <v>#N/A</v>
      </c>
      <c r="E28" s="130" t="e">
        <f>IF(Worksheet!K28="",NA( ),Worksheet!K28)</f>
        <v>#N/A</v>
      </c>
      <c r="F28" s="272"/>
      <c r="H28" s="438" t="e">
        <f>IF(Worksheet!G28="",NA(),Worksheet!G28)</f>
        <v>#N/A</v>
      </c>
      <c r="I28" s="438"/>
      <c r="J28" s="438"/>
      <c r="K28" s="272"/>
      <c r="M28" s="439"/>
      <c r="N28" s="440"/>
      <c r="O28" s="440"/>
      <c r="P28" s="440"/>
      <c r="Q28" s="440"/>
      <c r="R28" s="440"/>
      <c r="S28" s="441"/>
    </row>
    <row r="29" spans="2:19" x14ac:dyDescent="0.35">
      <c r="B29" s="272"/>
      <c r="C29" s="130" t="e">
        <f>IF(Worksheet!I29="",NA( ),INDEX(References!$D$13:$D$41,MATCH(Calculations!A20,References!$H$63:$H$91,0)))</f>
        <v>#N/A</v>
      </c>
      <c r="D29" s="130" t="e">
        <f>IF(Worksheet!I29="",NA( ),Worksheet!I29)</f>
        <v>#N/A</v>
      </c>
      <c r="E29" s="130" t="e">
        <f>IF(Worksheet!K29="",NA( ),Worksheet!K29)</f>
        <v>#N/A</v>
      </c>
      <c r="F29" s="272"/>
      <c r="H29" s="438" t="e">
        <f>IF(Worksheet!G29="",NA(),Worksheet!G29)</f>
        <v>#N/A</v>
      </c>
      <c r="I29" s="438"/>
      <c r="J29" s="438"/>
      <c r="K29" s="272"/>
      <c r="M29" s="439"/>
      <c r="N29" s="440"/>
      <c r="O29" s="440"/>
      <c r="P29" s="440"/>
      <c r="Q29" s="440"/>
      <c r="R29" s="440"/>
      <c r="S29" s="441"/>
    </row>
    <row r="30" spans="2:19" x14ac:dyDescent="0.35">
      <c r="B30" s="272"/>
      <c r="C30" s="130" t="e">
        <f>IF(Worksheet!I30="",NA( ),INDEX(References!$D$13:$D$41,MATCH(Calculations!A21,References!$H$63:$H$91,0)))</f>
        <v>#N/A</v>
      </c>
      <c r="D30" s="130" t="e">
        <f>IF(Worksheet!I30="",NA( ),Worksheet!I30)</f>
        <v>#N/A</v>
      </c>
      <c r="E30" s="130" t="e">
        <f>IF(Worksheet!K30="",NA( ),Worksheet!K30)</f>
        <v>#N/A</v>
      </c>
      <c r="F30" s="272"/>
      <c r="H30" s="438" t="e">
        <f>IF(Worksheet!G30="",NA(),Worksheet!G30)</f>
        <v>#N/A</v>
      </c>
      <c r="I30" s="438"/>
      <c r="J30" s="438"/>
      <c r="K30" s="272"/>
      <c r="M30" s="439"/>
      <c r="N30" s="440"/>
      <c r="O30" s="440"/>
      <c r="P30" s="440"/>
      <c r="Q30" s="440"/>
      <c r="R30" s="440"/>
      <c r="S30" s="441"/>
    </row>
    <row r="31" spans="2:19" ht="14.5" customHeight="1" x14ac:dyDescent="0.35">
      <c r="B31" s="272"/>
      <c r="C31" s="130" t="e">
        <f>IF(Worksheet!I31="",NA( ),INDEX(References!$D$13:$D$41,MATCH(Calculations!A22,References!$H$63:$H$91,0)))</f>
        <v>#N/A</v>
      </c>
      <c r="D31" s="130" t="e">
        <f>IF(Worksheet!I31="",NA( ),Worksheet!I31)</f>
        <v>#N/A</v>
      </c>
      <c r="E31" s="130" t="e">
        <f>IF(Worksheet!K31="",NA( ),Worksheet!K31)</f>
        <v>#N/A</v>
      </c>
      <c r="F31" s="272"/>
      <c r="H31" s="438" t="e">
        <f>IF(Worksheet!G31="",NA(),Worksheet!G31)</f>
        <v>#N/A</v>
      </c>
      <c r="I31" s="438"/>
      <c r="J31" s="438"/>
      <c r="K31" s="272"/>
      <c r="M31" s="439"/>
      <c r="N31" s="440"/>
      <c r="O31" s="440"/>
      <c r="P31" s="440"/>
      <c r="Q31" s="440"/>
      <c r="R31" s="440"/>
      <c r="S31" s="441"/>
    </row>
    <row r="32" spans="2:19" ht="14.5" customHeight="1" x14ac:dyDescent="0.35">
      <c r="B32" s="272"/>
      <c r="C32" s="130" t="e">
        <f>IF(Worksheet!I32="",NA( ),INDEX(References!$D$13:$D$41,MATCH(Calculations!A23,References!$H$63:$H$91,0)))</f>
        <v>#N/A</v>
      </c>
      <c r="D32" s="130" t="e">
        <f>IF(Worksheet!I32="",NA( ),Worksheet!I32)</f>
        <v>#N/A</v>
      </c>
      <c r="E32" s="130" t="e">
        <f>IF(Worksheet!K32="",NA( ),Worksheet!K32)</f>
        <v>#N/A</v>
      </c>
      <c r="F32" s="272"/>
      <c r="H32" s="438" t="e">
        <f>IF(Worksheet!G32="",NA(),Worksheet!G32)</f>
        <v>#N/A</v>
      </c>
      <c r="I32" s="438"/>
      <c r="J32" s="438"/>
      <c r="K32" s="272"/>
      <c r="M32" s="439"/>
      <c r="N32" s="440"/>
      <c r="O32" s="440"/>
      <c r="P32" s="440"/>
      <c r="Q32" s="440"/>
      <c r="R32" s="440"/>
      <c r="S32" s="441"/>
    </row>
    <row r="33" spans="2:19" ht="14.5" customHeight="1" x14ac:dyDescent="0.35">
      <c r="B33" s="272"/>
      <c r="C33" s="130" t="e">
        <f>IF(Worksheet!I33="",NA( ),INDEX(References!$D$13:$D$41,MATCH(Calculations!A24,References!$H$63:$H$91,0)))</f>
        <v>#N/A</v>
      </c>
      <c r="D33" s="130" t="e">
        <f>IF(Worksheet!I33="",NA( ),Worksheet!I33)</f>
        <v>#N/A</v>
      </c>
      <c r="E33" s="130" t="e">
        <f>IF(Worksheet!K33="",NA( ),Worksheet!K33)</f>
        <v>#N/A</v>
      </c>
      <c r="F33" s="272"/>
      <c r="H33" s="438" t="e">
        <f>IF(Worksheet!G33="",NA(),Worksheet!G33)</f>
        <v>#N/A</v>
      </c>
      <c r="I33" s="438"/>
      <c r="J33" s="438"/>
      <c r="K33" s="272"/>
      <c r="M33" s="439"/>
      <c r="N33" s="440"/>
      <c r="O33" s="440"/>
      <c r="P33" s="440"/>
      <c r="Q33" s="440"/>
      <c r="R33" s="440"/>
      <c r="S33" s="441"/>
    </row>
    <row r="34" spans="2:19" ht="14.5" customHeight="1" x14ac:dyDescent="0.35">
      <c r="B34" s="272"/>
      <c r="C34" s="130" t="e">
        <f>IF(Worksheet!I34="",NA( ),INDEX(References!$D$13:$D$41,MATCH(Calculations!A25,References!$H$63:$H$91,0)))</f>
        <v>#N/A</v>
      </c>
      <c r="D34" s="130" t="str">
        <f>IF(Worksheet!I34="",NA( ),Worksheet!I34)</f>
        <v>Proposed Qty</v>
      </c>
      <c r="E34" s="130" t="str">
        <f>IF(Worksheet!K34="",NA( ),Worksheet!K34)</f>
        <v>Proposed Watts</v>
      </c>
      <c r="F34" s="272"/>
      <c r="H34" s="438" t="str">
        <f>IF(Worksheet!G34="",NA(),Worksheet!G34)</f>
        <v>Lighting Type to be Replaced</v>
      </c>
      <c r="I34" s="438"/>
      <c r="J34" s="438"/>
      <c r="K34" s="272"/>
      <c r="M34" s="439"/>
      <c r="N34" s="440"/>
      <c r="O34" s="440"/>
      <c r="P34" s="440"/>
      <c r="Q34" s="440"/>
      <c r="R34" s="440"/>
      <c r="S34" s="441"/>
    </row>
    <row r="35" spans="2:19" x14ac:dyDescent="0.35">
      <c r="B35" s="272"/>
      <c r="C35" s="130" t="e">
        <f>IF(Worksheet!I35="",NA( ),INDEX(References!$D$13:$D$41,MATCH(Calculations!A26,References!$H$63:$H$91,0)))</f>
        <v>#N/A</v>
      </c>
      <c r="D35" s="130" t="e">
        <f>IF(Worksheet!I35="",NA( ),Worksheet!I35)</f>
        <v>#N/A</v>
      </c>
      <c r="E35" s="130" t="e">
        <f>IF(Worksheet!K35="",NA( ),Worksheet!K35)</f>
        <v>#N/A</v>
      </c>
      <c r="F35" s="272"/>
      <c r="H35" s="438" t="e">
        <f>IF(Worksheet!G35="",NA(),Worksheet!G35)</f>
        <v>#N/A</v>
      </c>
      <c r="I35" s="438"/>
      <c r="J35" s="438"/>
      <c r="K35" s="272"/>
      <c r="M35" s="439"/>
      <c r="N35" s="440"/>
      <c r="O35" s="440"/>
      <c r="P35" s="440"/>
      <c r="Q35" s="440"/>
      <c r="R35" s="440"/>
      <c r="S35" s="441"/>
    </row>
    <row r="36" spans="2:19" x14ac:dyDescent="0.35">
      <c r="B36" s="272"/>
      <c r="C36" s="130" t="e">
        <f>IF(Worksheet!I36="",NA( ),INDEX(References!$D$13:$D$41,MATCH(Calculations!A27,References!$H$63:$H$91,0)))</f>
        <v>#N/A</v>
      </c>
      <c r="D36" s="130" t="e">
        <f>IF(Worksheet!I36="",NA( ),Worksheet!I36)</f>
        <v>#N/A</v>
      </c>
      <c r="E36" s="130" t="e">
        <f>IF(Worksheet!K36="",NA( ),Worksheet!K36)</f>
        <v>#N/A</v>
      </c>
      <c r="F36" s="272"/>
      <c r="H36" s="438" t="e">
        <f>IF(Worksheet!G36="",NA(),Worksheet!G36)</f>
        <v>#N/A</v>
      </c>
      <c r="I36" s="438"/>
      <c r="J36" s="438"/>
      <c r="K36" s="272"/>
      <c r="M36" s="439"/>
      <c r="N36" s="440"/>
      <c r="O36" s="440"/>
      <c r="P36" s="440"/>
      <c r="Q36" s="440"/>
      <c r="R36" s="440"/>
      <c r="S36" s="441"/>
    </row>
    <row r="37" spans="2:19" x14ac:dyDescent="0.35">
      <c r="B37" s="272"/>
      <c r="C37" s="130" t="e">
        <f>IF(Worksheet!I37="",NA( ),INDEX(References!$D$13:$D$41,MATCH(Calculations!A28,References!$H$63:$H$91,0)))</f>
        <v>#N/A</v>
      </c>
      <c r="D37" s="130" t="e">
        <f>IF(Worksheet!I37="",NA( ),Worksheet!I37)</f>
        <v>#N/A</v>
      </c>
      <c r="E37" s="130" t="e">
        <f>IF(Worksheet!K37="",NA( ),Worksheet!K37)</f>
        <v>#N/A</v>
      </c>
      <c r="F37" s="272"/>
      <c r="H37" s="438" t="e">
        <f>IF(Worksheet!G37="",NA(),Worksheet!G37)</f>
        <v>#N/A</v>
      </c>
      <c r="I37" s="438"/>
      <c r="J37" s="438"/>
      <c r="K37" s="272"/>
      <c r="M37" s="439"/>
      <c r="N37" s="440"/>
      <c r="O37" s="440"/>
      <c r="P37" s="440"/>
      <c r="Q37" s="440"/>
      <c r="R37" s="440"/>
      <c r="S37" s="441"/>
    </row>
    <row r="38" spans="2:19" x14ac:dyDescent="0.35">
      <c r="B38" s="272"/>
      <c r="C38" s="130" t="e">
        <f>IF(Worksheet!I38="",NA( ),INDEX(References!$D$13:$D$41,MATCH(Calculations!A29,References!$H$63:$H$91,0)))</f>
        <v>#N/A</v>
      </c>
      <c r="D38" s="130" t="e">
        <f>IF(Worksheet!I38="",NA( ),Worksheet!I38)</f>
        <v>#N/A</v>
      </c>
      <c r="E38" s="130" t="e">
        <f>IF(Worksheet!K38="",NA( ),Worksheet!K38)</f>
        <v>#N/A</v>
      </c>
      <c r="F38" s="272"/>
      <c r="H38" s="438" t="e">
        <f>IF(Worksheet!G38="",NA(),Worksheet!G38)</f>
        <v>#N/A</v>
      </c>
      <c r="I38" s="438"/>
      <c r="J38" s="438"/>
      <c r="K38" s="272"/>
      <c r="M38" s="439"/>
      <c r="N38" s="440"/>
      <c r="O38" s="440"/>
      <c r="P38" s="440"/>
      <c r="Q38" s="440"/>
      <c r="R38" s="440"/>
      <c r="S38" s="441"/>
    </row>
    <row r="39" spans="2:19" ht="14.5" customHeight="1" x14ac:dyDescent="0.35">
      <c r="B39" s="272"/>
      <c r="C39" s="130" t="e">
        <f>IF(Worksheet!I39="",NA( ),INDEX(References!$D$13:$D$41,MATCH(Calculations!#REF!,References!$H$63:$H$91,0)))</f>
        <v>#N/A</v>
      </c>
      <c r="D39" s="130" t="e">
        <f>IF(Worksheet!I39="",NA( ),Worksheet!I39)</f>
        <v>#N/A</v>
      </c>
      <c r="E39" s="130" t="e">
        <f>IF(Worksheet!K39="",NA( ),Worksheet!K39)</f>
        <v>#N/A</v>
      </c>
      <c r="F39" s="272"/>
      <c r="H39" s="438" t="e">
        <f>IF(Worksheet!G39="",NA(),Worksheet!G39)</f>
        <v>#N/A</v>
      </c>
      <c r="I39" s="438"/>
      <c r="J39" s="438"/>
      <c r="K39" s="272"/>
      <c r="M39" s="439"/>
      <c r="N39" s="440"/>
      <c r="O39" s="440"/>
      <c r="P39" s="440"/>
      <c r="Q39" s="440"/>
      <c r="R39" s="440"/>
      <c r="S39" s="441"/>
    </row>
    <row r="40" spans="2:19" ht="14.5" customHeight="1" x14ac:dyDescent="0.35">
      <c r="B40" s="272"/>
      <c r="C40" s="130" t="e">
        <f>IF(Worksheet!I16="",NA( ),INDEX(References!$D$13:$D$41,MATCH(Calculations!#REF!,References!$H$63:$H$91,0)))</f>
        <v>#N/A</v>
      </c>
      <c r="D40" s="130" t="e">
        <f>IF(Worksheet!I16="",NA( ),Worksheet!I16)</f>
        <v>#N/A</v>
      </c>
      <c r="E40" s="130" t="e">
        <f>IF(Worksheet!K16="",NA( ),Worksheet!K16)</f>
        <v>#N/A</v>
      </c>
      <c r="F40" s="272"/>
      <c r="H40" s="438" t="e">
        <f>IF(Worksheet!G16="",NA(),Worksheet!G16)</f>
        <v>#N/A</v>
      </c>
      <c r="I40" s="438"/>
      <c r="J40" s="438"/>
      <c r="K40" s="272"/>
      <c r="M40" s="439"/>
      <c r="N40" s="440"/>
      <c r="O40" s="440"/>
      <c r="P40" s="440"/>
      <c r="Q40" s="440"/>
      <c r="R40" s="440"/>
      <c r="S40" s="441"/>
    </row>
    <row r="41" spans="2:19" ht="14.5" customHeight="1" x14ac:dyDescent="0.35">
      <c r="B41" s="272"/>
      <c r="C41" s="130" t="e">
        <f>IF(Worksheet!I17="",NA( ),INDEX(References!$D$13:$D$41,MATCH(Calculations!#REF!,References!$H$63:$H$91,0)))</f>
        <v>#N/A</v>
      </c>
      <c r="D41" s="130" t="e">
        <f>IF(Worksheet!I17="",NA( ),Worksheet!I17)</f>
        <v>#N/A</v>
      </c>
      <c r="E41" s="130" t="e">
        <f>IF(Worksheet!K17="",NA( ),Worksheet!K17)</f>
        <v>#N/A</v>
      </c>
      <c r="F41" s="272"/>
      <c r="H41" s="438" t="e">
        <f>IF(Worksheet!G17="",NA(),Worksheet!G17)</f>
        <v>#N/A</v>
      </c>
      <c r="I41" s="438"/>
      <c r="J41" s="438"/>
      <c r="K41" s="272"/>
      <c r="M41" s="439"/>
      <c r="N41" s="440"/>
      <c r="O41" s="440"/>
      <c r="P41" s="440"/>
      <c r="Q41" s="440"/>
      <c r="R41" s="440"/>
      <c r="S41" s="441"/>
    </row>
    <row r="42" spans="2:19" ht="14.5" customHeight="1" x14ac:dyDescent="0.35">
      <c r="B42" s="272"/>
      <c r="C42" s="130" t="e">
        <f>IF(Worksheet!I18="",NA( ),INDEX(References!$D$13:$D$41,MATCH(Calculations!A9,References!$H$63:$H$91,0)))</f>
        <v>#N/A</v>
      </c>
      <c r="D42" s="130" t="str">
        <f>IF(Worksheet!I18="",NA( ),Worksheet!I18)</f>
        <v>Proposed Qty</v>
      </c>
      <c r="E42" s="130" t="str">
        <f>IF(Worksheet!K18="",NA( ),Worksheet!K18)</f>
        <v>Proposed Watts</v>
      </c>
      <c r="F42" s="272"/>
      <c r="H42" s="438" t="str">
        <f>IF(Worksheet!G18="",NA(),Worksheet!G18)</f>
        <v>Lighting Type to be Replaced</v>
      </c>
      <c r="I42" s="438"/>
      <c r="J42" s="438"/>
      <c r="K42" s="272"/>
      <c r="M42" s="439"/>
      <c r="N42" s="440"/>
      <c r="O42" s="440"/>
      <c r="P42" s="440"/>
      <c r="Q42" s="440"/>
      <c r="R42" s="440"/>
      <c r="S42" s="441"/>
    </row>
    <row r="43" spans="2:19" x14ac:dyDescent="0.35">
      <c r="B43" s="272"/>
      <c r="C43" s="130" t="e">
        <f>IF(Worksheet!I19="",NA( ),INDEX(References!$D$13:$D$41,MATCH(Calculations!A10,References!$H$63:$H$91,0)))</f>
        <v>#N/A</v>
      </c>
      <c r="D43" s="130" t="e">
        <f>IF(Worksheet!I19="",NA( ),Worksheet!I19)</f>
        <v>#N/A</v>
      </c>
      <c r="E43" s="130" t="e">
        <f>IF(Worksheet!K19="",NA( ),Worksheet!K19)</f>
        <v>#N/A</v>
      </c>
      <c r="F43" s="272"/>
      <c r="H43" s="438" t="e">
        <f>IF(Worksheet!G19="",NA(),Worksheet!G19)</f>
        <v>#N/A</v>
      </c>
      <c r="I43" s="438"/>
      <c r="J43" s="438"/>
      <c r="K43" s="272"/>
      <c r="M43" s="439"/>
      <c r="N43" s="440"/>
      <c r="O43" s="440"/>
      <c r="P43" s="440"/>
      <c r="Q43" s="440"/>
      <c r="R43" s="440"/>
      <c r="S43" s="441"/>
    </row>
    <row r="44" spans="2:19" x14ac:dyDescent="0.35">
      <c r="B44" s="272"/>
      <c r="C44" s="130" t="e">
        <f>IF(Worksheet!I20="",NA( ),INDEX(References!$D$13:$D$41,MATCH(Calculations!A11,References!$H$63:$H$91,0)))</f>
        <v>#N/A</v>
      </c>
      <c r="D44" s="130" t="e">
        <f>IF(Worksheet!I20="",NA( ),Worksheet!I20)</f>
        <v>#N/A</v>
      </c>
      <c r="E44" s="130" t="e">
        <f>IF(Worksheet!K20="",NA( ),Worksheet!K20)</f>
        <v>#N/A</v>
      </c>
      <c r="F44" s="272"/>
      <c r="H44" s="438" t="e">
        <f>IF(Worksheet!G20="",NA(),Worksheet!G20)</f>
        <v>#N/A</v>
      </c>
      <c r="I44" s="438"/>
      <c r="J44" s="438"/>
      <c r="K44" s="272"/>
      <c r="M44" s="439"/>
      <c r="N44" s="440"/>
      <c r="O44" s="440"/>
      <c r="P44" s="440"/>
      <c r="Q44" s="440"/>
      <c r="R44" s="440"/>
      <c r="S44" s="441"/>
    </row>
    <row r="45" spans="2:19" x14ac:dyDescent="0.35">
      <c r="B45" s="272"/>
      <c r="C45" s="130" t="e">
        <f>IF(Worksheet!I21="",NA( ),INDEX(References!$D$13:$D$41,MATCH(Calculations!A12,References!$H$63:$H$91,0)))</f>
        <v>#N/A</v>
      </c>
      <c r="D45" s="130" t="e">
        <f>IF(Worksheet!I21="",NA( ),Worksheet!I21)</f>
        <v>#N/A</v>
      </c>
      <c r="E45" s="130" t="e">
        <f>IF(Worksheet!K21="",NA( ),Worksheet!K21)</f>
        <v>#N/A</v>
      </c>
      <c r="F45" s="272"/>
      <c r="H45" s="438" t="e">
        <f>IF(Worksheet!G21="",NA(),Worksheet!G21)</f>
        <v>#N/A</v>
      </c>
      <c r="I45" s="438"/>
      <c r="J45" s="438"/>
      <c r="K45" s="272"/>
      <c r="M45" s="439"/>
      <c r="N45" s="440"/>
      <c r="O45" s="440"/>
      <c r="P45" s="440"/>
      <c r="Q45" s="440"/>
      <c r="R45" s="440"/>
      <c r="S45" s="441"/>
    </row>
    <row r="46" spans="2:19" x14ac:dyDescent="0.35">
      <c r="B46" s="272"/>
      <c r="C46" s="130" t="e">
        <f>IF(Worksheet!I22="",NA( ),INDEX(References!$D$13:$D$41,MATCH(Calculations!A13,References!$H$63:$H$91,0)))</f>
        <v>#N/A</v>
      </c>
      <c r="D46" s="130" t="e">
        <f>IF(Worksheet!I22="",NA( ),Worksheet!I22)</f>
        <v>#N/A</v>
      </c>
      <c r="E46" s="130" t="e">
        <f>IF(Worksheet!K22="",NA( ),Worksheet!K22)</f>
        <v>#N/A</v>
      </c>
      <c r="F46" s="272"/>
      <c r="H46" s="438" t="e">
        <f>IF(Worksheet!G22="",NA(),Worksheet!G22)</f>
        <v>#N/A</v>
      </c>
      <c r="I46" s="438"/>
      <c r="J46" s="438"/>
      <c r="K46" s="272"/>
      <c r="M46" s="439"/>
      <c r="N46" s="440"/>
      <c r="O46" s="440"/>
      <c r="P46" s="440"/>
      <c r="Q46" s="440"/>
      <c r="R46" s="440"/>
      <c r="S46" s="441"/>
    </row>
    <row r="47" spans="2:19" ht="14.5" customHeight="1" x14ac:dyDescent="0.35">
      <c r="B47" s="272"/>
      <c r="C47" s="130" t="e">
        <f>IF(Worksheet!I23="",NA( ),INDEX(References!$D$13:$D$41,MATCH(Calculations!A30,References!$H$63:$H$91,0)))</f>
        <v>#N/A</v>
      </c>
      <c r="D47" s="130" t="e">
        <f>IF(Worksheet!I23="",NA( ),Worksheet!I23)</f>
        <v>#N/A</v>
      </c>
      <c r="E47" s="130" t="e">
        <f>IF(Worksheet!K23="",NA( ),Worksheet!K23)</f>
        <v>#N/A</v>
      </c>
      <c r="F47" s="272"/>
      <c r="H47" s="438" t="e">
        <f>IF(Worksheet!G23="",NA(),Worksheet!G23)</f>
        <v>#N/A</v>
      </c>
      <c r="I47" s="438"/>
      <c r="J47" s="438"/>
      <c r="K47" s="272"/>
      <c r="M47" s="439"/>
      <c r="N47" s="440"/>
      <c r="O47" s="440"/>
      <c r="P47" s="440"/>
      <c r="Q47" s="440"/>
      <c r="R47" s="440"/>
      <c r="S47" s="441"/>
    </row>
    <row r="48" spans="2:19" ht="14.5" customHeight="1" x14ac:dyDescent="0.35">
      <c r="B48" s="272"/>
      <c r="C48" s="130" t="e">
        <f>IF(Worksheet!I40="",NA( ),INDEX(References!$D$13:$D$41,MATCH(Calculations!A31,References!$H$63:$H$91,0)))</f>
        <v>#N/A</v>
      </c>
      <c r="D48" s="130" t="e">
        <f>IF(Worksheet!I40="",NA( ),Worksheet!I40)</f>
        <v>#N/A</v>
      </c>
      <c r="E48" s="130" t="e">
        <f>IF(Worksheet!K40="",NA( ),Worksheet!K40)</f>
        <v>#N/A</v>
      </c>
      <c r="F48" s="272"/>
      <c r="H48" s="438" t="e">
        <f>IF(Worksheet!G40="",NA(),Worksheet!G40)</f>
        <v>#N/A</v>
      </c>
      <c r="I48" s="438"/>
      <c r="J48" s="438"/>
      <c r="K48" s="272"/>
      <c r="M48" s="439"/>
      <c r="N48" s="440"/>
      <c r="O48" s="440"/>
      <c r="P48" s="440"/>
      <c r="Q48" s="440"/>
      <c r="R48" s="440"/>
      <c r="S48" s="441"/>
    </row>
    <row r="49" spans="2:19" ht="14.5" customHeight="1" x14ac:dyDescent="0.35">
      <c r="B49" s="272"/>
      <c r="C49" s="130" t="e">
        <f>IF(Worksheet!I41="",NA( ),INDEX(References!$D$13:$D$41,MATCH(Calculations!A32,References!$H$63:$H$91,0)))</f>
        <v>#N/A</v>
      </c>
      <c r="D49" s="130" t="e">
        <f>IF(Worksheet!I41="",NA( ),Worksheet!I41)</f>
        <v>#N/A</v>
      </c>
      <c r="E49" s="130" t="e">
        <f>IF(Worksheet!K41="",NA( ),Worksheet!K41)</f>
        <v>#N/A</v>
      </c>
      <c r="F49" s="272"/>
      <c r="H49" s="438" t="e">
        <f>IF(Worksheet!G41="",NA(),Worksheet!G41)</f>
        <v>#N/A</v>
      </c>
      <c r="I49" s="438"/>
      <c r="J49" s="438"/>
      <c r="K49" s="272"/>
      <c r="M49" s="439"/>
      <c r="N49" s="440"/>
      <c r="O49" s="440"/>
      <c r="P49" s="440"/>
      <c r="Q49" s="440"/>
      <c r="R49" s="440"/>
      <c r="S49" s="441"/>
    </row>
    <row r="50" spans="2:19" ht="14.5" customHeight="1" x14ac:dyDescent="0.35">
      <c r="B50" s="272"/>
      <c r="C50" s="130" t="e">
        <f>IF(Worksheet!I42="",NA( ),INDEX(References!$D$13:$D$41,MATCH(Calculations!A33,References!$H$63:$H$91,0)))</f>
        <v>#N/A</v>
      </c>
      <c r="D50" s="130" t="str">
        <f>IF(Worksheet!I42="",NA( ),Worksheet!I42)</f>
        <v>Proposed Qty</v>
      </c>
      <c r="E50" s="130" t="str">
        <f>IF(Worksheet!K42="",NA( ),Worksheet!K42)</f>
        <v>Proposed Watts</v>
      </c>
      <c r="F50" s="272"/>
      <c r="H50" s="438" t="str">
        <f>IF(Worksheet!G42="",NA(),Worksheet!G42)</f>
        <v>Lighting Type to be Replaced</v>
      </c>
      <c r="I50" s="438"/>
      <c r="J50" s="438"/>
      <c r="K50" s="272"/>
      <c r="M50" s="439"/>
      <c r="N50" s="440"/>
      <c r="O50" s="440"/>
      <c r="P50" s="440"/>
      <c r="Q50" s="440"/>
      <c r="R50" s="440"/>
      <c r="S50" s="441"/>
    </row>
    <row r="51" spans="2:19" x14ac:dyDescent="0.35">
      <c r="B51" s="272"/>
      <c r="C51" s="130" t="e">
        <f>IF(Worksheet!I43="",NA( ),INDEX(References!$D$13:$D$48,MATCH(Calculations!A34,References!$H$63:$H$98,0)))</f>
        <v>#N/A</v>
      </c>
      <c r="D51" s="130" t="e">
        <f>IF(Worksheet!I43="",NA( ),Worksheet!I43)</f>
        <v>#N/A</v>
      </c>
      <c r="E51" s="130" t="e">
        <f>IF(Worksheet!K43="",NA( ),Worksheet!K43)</f>
        <v>#N/A</v>
      </c>
      <c r="F51" s="272"/>
      <c r="H51" s="438" t="e">
        <f>IF(Worksheet!G43="",NA(),Worksheet!G43)</f>
        <v>#N/A</v>
      </c>
      <c r="I51" s="438"/>
      <c r="J51" s="438"/>
      <c r="K51" s="272"/>
      <c r="M51" s="439"/>
      <c r="N51" s="440"/>
      <c r="O51" s="440"/>
      <c r="P51" s="440"/>
      <c r="Q51" s="440"/>
      <c r="R51" s="440"/>
      <c r="S51" s="441"/>
    </row>
    <row r="52" spans="2:19" x14ac:dyDescent="0.35">
      <c r="B52" s="272"/>
      <c r="C52" s="130" t="e">
        <f>IF(Worksheet!I44="",NA( ),INDEX(References!$D$13:$D$48,MATCH(Calculations!A35,References!$H$63:$H$98,0)))</f>
        <v>#N/A</v>
      </c>
      <c r="D52" s="130" t="e">
        <f>IF(Worksheet!I44="",NA( ),Worksheet!I44)</f>
        <v>#N/A</v>
      </c>
      <c r="E52" s="130" t="e">
        <f>IF(Worksheet!K44="",NA( ),Worksheet!K44)</f>
        <v>#N/A</v>
      </c>
      <c r="F52" s="272"/>
      <c r="H52" s="438" t="e">
        <f>IF(Worksheet!G44="",NA(),Worksheet!G44)</f>
        <v>#N/A</v>
      </c>
      <c r="I52" s="438"/>
      <c r="J52" s="438"/>
      <c r="K52" s="272"/>
      <c r="M52" s="439"/>
      <c r="N52" s="440"/>
      <c r="O52" s="440"/>
      <c r="P52" s="440"/>
      <c r="Q52" s="440"/>
      <c r="R52" s="440"/>
      <c r="S52" s="441"/>
    </row>
    <row r="53" spans="2:19" x14ac:dyDescent="0.35">
      <c r="B53" s="272"/>
      <c r="C53" s="130" t="e">
        <f>IF(Worksheet!I45="",NA( ),INDEX(References!$D$13:$D$48,MATCH(Calculations!A36,References!$H$63:$H$98,0)))</f>
        <v>#N/A</v>
      </c>
      <c r="D53" s="130" t="e">
        <f>IF(Worksheet!I45="",NA( ),Worksheet!I45)</f>
        <v>#N/A</v>
      </c>
      <c r="E53" s="130" t="e">
        <f>IF(Worksheet!K45="",NA( ),Worksheet!K45)</f>
        <v>#N/A</v>
      </c>
      <c r="F53" s="272"/>
      <c r="H53" s="438" t="e">
        <f>IF(Worksheet!G45="",NA(),Worksheet!G45)</f>
        <v>#N/A</v>
      </c>
      <c r="I53" s="438"/>
      <c r="J53" s="438"/>
      <c r="K53" s="272"/>
      <c r="M53" s="439"/>
      <c r="N53" s="440"/>
      <c r="O53" s="440"/>
      <c r="P53" s="440"/>
      <c r="Q53" s="440"/>
      <c r="R53" s="440"/>
      <c r="S53" s="441"/>
    </row>
    <row r="54" spans="2:19" x14ac:dyDescent="0.35">
      <c r="B54" s="272"/>
      <c r="C54" s="130" t="e">
        <f>IF(Worksheet!I46="",NA( ),INDEX(References!$D$13:$D$48,MATCH(Calculations!A37,References!$H$63:$H$98,0)))</f>
        <v>#N/A</v>
      </c>
      <c r="D54" s="130" t="e">
        <f>IF(Worksheet!I46="",NA( ),Worksheet!I46)</f>
        <v>#N/A</v>
      </c>
      <c r="E54" s="130" t="e">
        <f>IF(Worksheet!K46="",NA( ),Worksheet!K46)</f>
        <v>#N/A</v>
      </c>
      <c r="F54" s="272"/>
      <c r="H54" s="438" t="e">
        <f>IF(Worksheet!G46="",NA(),Worksheet!G46)</f>
        <v>#N/A</v>
      </c>
      <c r="I54" s="438"/>
      <c r="J54" s="438"/>
      <c r="K54" s="272"/>
      <c r="M54" s="439"/>
      <c r="N54" s="440"/>
      <c r="O54" s="440"/>
      <c r="P54" s="440"/>
      <c r="Q54" s="440"/>
      <c r="R54" s="440"/>
      <c r="S54" s="441"/>
    </row>
    <row r="55" spans="2:19" ht="14.5" customHeight="1" x14ac:dyDescent="0.35">
      <c r="B55" s="272"/>
      <c r="C55" s="130" t="e">
        <f>IF(Worksheet!I55="",NA( ),INDEX(References!$D$13:$D$48,MATCH(Calculations!A38,References!$H$63:$H$98,0)))</f>
        <v>#N/A</v>
      </c>
      <c r="D55" s="130" t="e">
        <f>IF(Worksheet!I55="",NA( ),Worksheet!I55)</f>
        <v>#N/A</v>
      </c>
      <c r="E55" s="130" t="e">
        <f>IF(Worksheet!K55="",NA( ),Worksheet!K55)</f>
        <v>#N/A</v>
      </c>
      <c r="F55" s="272"/>
      <c r="H55" s="438" t="e">
        <f>IF(Worksheet!G55="",NA(),Worksheet!G55)</f>
        <v>#N/A</v>
      </c>
      <c r="I55" s="438"/>
      <c r="J55" s="438"/>
      <c r="K55" s="272"/>
      <c r="M55" s="439"/>
      <c r="N55" s="440"/>
      <c r="O55" s="440"/>
      <c r="P55" s="440"/>
      <c r="Q55" s="440"/>
      <c r="R55" s="440"/>
      <c r="S55" s="441"/>
    </row>
    <row r="56" spans="2:19" ht="14.5" customHeight="1" x14ac:dyDescent="0.35">
      <c r="B56" s="272"/>
      <c r="C56" s="130" t="e">
        <f>IF(Worksheet!I88="",NA( ),INDEX(References!$D$13:$D$48,MATCH(Calculations!A39,References!$H$63:$H$98,0)))</f>
        <v>#N/A</v>
      </c>
      <c r="D56" s="130" t="e">
        <f>IF(Worksheet!I88="",NA( ),Worksheet!I88)</f>
        <v>#N/A</v>
      </c>
      <c r="E56" s="130" t="e">
        <f>IF(Worksheet!K88="",NA( ),Worksheet!K88)</f>
        <v>#N/A</v>
      </c>
      <c r="F56" s="272"/>
      <c r="H56" s="438" t="e">
        <f>IF(Worksheet!G88="",NA(),Worksheet!G88)</f>
        <v>#N/A</v>
      </c>
      <c r="I56" s="438"/>
      <c r="J56" s="438"/>
      <c r="K56" s="272"/>
      <c r="M56" s="439"/>
      <c r="N56" s="440"/>
      <c r="O56" s="440"/>
      <c r="P56" s="440"/>
      <c r="Q56" s="440"/>
      <c r="R56" s="440"/>
      <c r="S56" s="441"/>
    </row>
    <row r="57" spans="2:19" ht="14.5" customHeight="1" x14ac:dyDescent="0.35">
      <c r="B57" s="272"/>
      <c r="C57" s="130" t="e">
        <f>IF(Worksheet!I89="",NA( ),INDEX(References!$D$13:$D$48,MATCH(Calculations!A40,References!$H$63:$H$98,0)))</f>
        <v>#N/A</v>
      </c>
      <c r="D57" s="130" t="e">
        <f>IF(Worksheet!I89="",NA( ),Worksheet!I89)</f>
        <v>#N/A</v>
      </c>
      <c r="E57" s="130" t="e">
        <f>IF(Worksheet!K89="",NA( ),Worksheet!K89)</f>
        <v>#N/A</v>
      </c>
      <c r="F57" s="272"/>
      <c r="H57" s="438" t="e">
        <f>IF(Worksheet!G89="",NA(),Worksheet!G89)</f>
        <v>#N/A</v>
      </c>
      <c r="I57" s="438"/>
      <c r="J57" s="438"/>
      <c r="K57" s="272"/>
      <c r="M57" s="439"/>
      <c r="N57" s="440"/>
      <c r="O57" s="440"/>
      <c r="P57" s="440"/>
      <c r="Q57" s="440"/>
      <c r="R57" s="440"/>
      <c r="S57" s="441"/>
    </row>
    <row r="58" spans="2:19" ht="14.5" customHeight="1" x14ac:dyDescent="0.35">
      <c r="B58" s="272"/>
      <c r="C58" s="130" t="e">
        <f>IF(Worksheet!I90="",NA( ),INDEX(References!$D$13:$D$48,MATCH(Calculations!A81,References!$H$63:$H$98,0)))</f>
        <v>#N/A</v>
      </c>
      <c r="D58" s="130" t="str">
        <f>IF(Worksheet!I90="",NA( ),Worksheet!I90)</f>
        <v>Proposed Qty</v>
      </c>
      <c r="E58" s="130" t="str">
        <f>IF(Worksheet!K90="",NA( ),Worksheet!K90)</f>
        <v>Proposed Watts</v>
      </c>
      <c r="F58" s="272"/>
      <c r="H58" s="438" t="str">
        <f>IF(Worksheet!G90="",NA(),Worksheet!G90)</f>
        <v>Lighting Type to be Replaced</v>
      </c>
      <c r="I58" s="438"/>
      <c r="J58" s="438"/>
      <c r="K58" s="272"/>
      <c r="M58" s="439"/>
      <c r="N58" s="440"/>
      <c r="O58" s="440"/>
      <c r="P58" s="440"/>
      <c r="Q58" s="440"/>
      <c r="R58" s="440"/>
      <c r="S58" s="441"/>
    </row>
    <row r="59" spans="2:19" x14ac:dyDescent="0.35">
      <c r="B59" s="272"/>
      <c r="C59" s="130" t="e">
        <f>IF(Worksheet!I91="",NA( ),INDEX(References!$D$13:$D$48,MATCH(Calculations!A82,References!$H$63:$H$98,0)))</f>
        <v>#N/A</v>
      </c>
      <c r="D59" s="130" t="e">
        <f>IF(Worksheet!I91="",NA( ),Worksheet!I91)</f>
        <v>#N/A</v>
      </c>
      <c r="E59" s="130" t="e">
        <f>IF(Worksheet!K91="",NA( ),Worksheet!K91)</f>
        <v>#N/A</v>
      </c>
      <c r="F59" s="272"/>
      <c r="H59" s="438" t="e">
        <f>IF(Worksheet!G91="",NA(),Worksheet!G91)</f>
        <v>#N/A</v>
      </c>
      <c r="I59" s="438"/>
      <c r="J59" s="438"/>
      <c r="K59" s="272"/>
      <c r="M59" s="439"/>
      <c r="N59" s="440"/>
      <c r="O59" s="440"/>
      <c r="P59" s="440"/>
      <c r="Q59" s="440"/>
      <c r="R59" s="440"/>
      <c r="S59" s="441"/>
    </row>
    <row r="60" spans="2:19" x14ac:dyDescent="0.35">
      <c r="B60" s="272"/>
      <c r="C60" s="130" t="e">
        <f>IF(Worksheet!I92="",NA( ),INDEX(References!$D$13:$D$48,MATCH(Calculations!A83,References!$H$63:$H$98,0)))</f>
        <v>#N/A</v>
      </c>
      <c r="D60" s="130" t="e">
        <f>IF(Worksheet!I92="",NA( ),Worksheet!I92)</f>
        <v>#N/A</v>
      </c>
      <c r="E60" s="130" t="e">
        <f>IF(Worksheet!K92="",NA( ),Worksheet!K92)</f>
        <v>#N/A</v>
      </c>
      <c r="F60" s="272"/>
      <c r="H60" s="438" t="e">
        <f>IF(Worksheet!G92="",NA(),Worksheet!G92)</f>
        <v>#N/A</v>
      </c>
      <c r="I60" s="438"/>
      <c r="J60" s="438"/>
      <c r="K60" s="272"/>
      <c r="M60" s="439"/>
      <c r="N60" s="440"/>
      <c r="O60" s="440"/>
      <c r="P60" s="440"/>
      <c r="Q60" s="440"/>
      <c r="R60" s="440"/>
      <c r="S60" s="441"/>
    </row>
    <row r="61" spans="2:19" x14ac:dyDescent="0.35">
      <c r="B61" s="272"/>
      <c r="C61" s="130" t="e">
        <f>IF(Worksheet!I93="",NA( ),INDEX(References!$D$13:$D$48,MATCH(Calculations!A84,References!$H$63:$H$98,0)))</f>
        <v>#N/A</v>
      </c>
      <c r="D61" s="130" t="e">
        <f>IF(Worksheet!I93="",NA( ),Worksheet!I93)</f>
        <v>#N/A</v>
      </c>
      <c r="E61" s="130" t="e">
        <f>IF(Worksheet!K93="",NA( ),Worksheet!K93)</f>
        <v>#N/A</v>
      </c>
      <c r="F61" s="272"/>
      <c r="H61" s="438" t="e">
        <f>IF(Worksheet!G93="",NA(),Worksheet!G93)</f>
        <v>#N/A</v>
      </c>
      <c r="I61" s="438"/>
      <c r="J61" s="438"/>
      <c r="K61" s="272"/>
      <c r="M61" s="439"/>
      <c r="N61" s="440"/>
      <c r="O61" s="440"/>
      <c r="P61" s="440"/>
      <c r="Q61" s="440"/>
      <c r="R61" s="440"/>
      <c r="S61" s="441"/>
    </row>
    <row r="62" spans="2:19" x14ac:dyDescent="0.35">
      <c r="B62" s="272"/>
      <c r="C62" s="130" t="e">
        <f>IF(Worksheet!I94="",NA( ),INDEX(References!$D$13:$D$48,MATCH(Calculations!A85,References!$H$63:$H$98,0)))</f>
        <v>#N/A</v>
      </c>
      <c r="D62" s="130" t="e">
        <f>IF(Worksheet!I94="",NA( ),Worksheet!I94)</f>
        <v>#N/A</v>
      </c>
      <c r="E62" s="130" t="e">
        <f>IF(Worksheet!K94="",NA( ),Worksheet!K94)</f>
        <v>#N/A</v>
      </c>
      <c r="F62" s="272"/>
      <c r="H62" s="438" t="e">
        <f>IF(Worksheet!G94="",NA(),Worksheet!G94)</f>
        <v>#N/A</v>
      </c>
      <c r="I62" s="438"/>
      <c r="J62" s="438"/>
      <c r="K62" s="272"/>
      <c r="M62" s="439"/>
      <c r="N62" s="440"/>
      <c r="O62" s="440"/>
      <c r="P62" s="440"/>
      <c r="Q62" s="440"/>
      <c r="R62" s="440"/>
      <c r="S62" s="441"/>
    </row>
    <row r="63" spans="2:19" ht="14.5" customHeight="1" x14ac:dyDescent="0.35">
      <c r="B63" s="272"/>
      <c r="C63" s="130" t="e">
        <f>IF(Worksheet!I63="",NA( ),INDEX(References!$D$13:$D$48,MATCH(Calculations!A86,References!$H$63:$H$98,0)))</f>
        <v>#N/A</v>
      </c>
      <c r="D63" s="130" t="e">
        <f>IF(Worksheet!I63="",NA( ),Worksheet!I63)</f>
        <v>#N/A</v>
      </c>
      <c r="E63" s="130" t="e">
        <f>IF(Worksheet!K63="",NA( ),Worksheet!K63)</f>
        <v>#N/A</v>
      </c>
      <c r="F63" s="272"/>
      <c r="H63" s="438" t="e">
        <f>IF(Worksheet!G63="",NA(),Worksheet!G63)</f>
        <v>#N/A</v>
      </c>
      <c r="I63" s="438"/>
      <c r="J63" s="438"/>
      <c r="K63" s="272"/>
      <c r="M63" s="439"/>
      <c r="N63" s="440"/>
      <c r="O63" s="440"/>
      <c r="P63" s="440"/>
      <c r="Q63" s="440"/>
      <c r="R63" s="440"/>
      <c r="S63" s="441"/>
    </row>
    <row r="64" spans="2:19" ht="14.5" customHeight="1" x14ac:dyDescent="0.35">
      <c r="B64" s="272"/>
      <c r="C64" s="130" t="e">
        <f>IF(Worksheet!I96="",NA( ),INDEX(References!$D$13:$D$48,MATCH(Calculations!A87,References!$H$63:$H$98,0)))</f>
        <v>#N/A</v>
      </c>
      <c r="D64" s="130" t="e">
        <f>IF(Worksheet!I96="",NA( ),Worksheet!I96)</f>
        <v>#N/A</v>
      </c>
      <c r="E64" s="130" t="e">
        <f>IF(Worksheet!K96="",NA( ),Worksheet!K96)</f>
        <v>#N/A</v>
      </c>
      <c r="F64" s="272"/>
      <c r="H64" s="438" t="e">
        <f>IF(Worksheet!G96="",NA(),Worksheet!G96)</f>
        <v>#N/A</v>
      </c>
      <c r="I64" s="438"/>
      <c r="J64" s="438"/>
      <c r="K64" s="272"/>
      <c r="M64" s="439"/>
      <c r="N64" s="440"/>
      <c r="O64" s="440"/>
      <c r="P64" s="440"/>
      <c r="Q64" s="440"/>
      <c r="R64" s="440"/>
      <c r="S64" s="441"/>
    </row>
    <row r="65" spans="2:19" ht="14.5" customHeight="1" x14ac:dyDescent="0.35">
      <c r="B65" s="272"/>
      <c r="C65" s="130" t="e">
        <f>IF(Worksheet!I97="",NA( ),INDEX(References!$D$13:$D$48,MATCH(Calculations!A88,References!$H$63:$H$98,0)))</f>
        <v>#N/A</v>
      </c>
      <c r="D65" s="130" t="e">
        <f>IF(Worksheet!I97="",NA( ),Worksheet!I97)</f>
        <v>#N/A</v>
      </c>
      <c r="E65" s="130" t="e">
        <f>IF(Worksheet!K97="",NA( ),Worksheet!K97)</f>
        <v>#N/A</v>
      </c>
      <c r="F65" s="272"/>
      <c r="H65" s="438" t="e">
        <f>IF(Worksheet!G97="",NA(),Worksheet!G97)</f>
        <v>#N/A</v>
      </c>
      <c r="I65" s="438"/>
      <c r="J65" s="438"/>
      <c r="K65" s="272"/>
      <c r="M65" s="439"/>
      <c r="N65" s="440"/>
      <c r="O65" s="440"/>
      <c r="P65" s="440"/>
      <c r="Q65" s="440"/>
      <c r="R65" s="440"/>
      <c r="S65" s="441"/>
    </row>
    <row r="66" spans="2:19" ht="14.5" customHeight="1" x14ac:dyDescent="0.35">
      <c r="B66" s="272"/>
      <c r="C66" s="130" t="e">
        <f>IF(Worksheet!I98="",NA( ),INDEX(References!$D$13:$D$48,MATCH(Calculations!A89,References!$H$63:$H$98,0)))</f>
        <v>#N/A</v>
      </c>
      <c r="D66" s="130" t="str">
        <f>IF(Worksheet!I98="",NA( ),Worksheet!I98)</f>
        <v>Proposed Qty</v>
      </c>
      <c r="E66" s="130" t="str">
        <f>IF(Worksheet!K98="",NA( ),Worksheet!K98)</f>
        <v>Proposed Watts</v>
      </c>
      <c r="F66" s="272"/>
      <c r="H66" s="438" t="str">
        <f>IF(Worksheet!G98="",NA(),Worksheet!G98)</f>
        <v>Lighting Type to be Replaced</v>
      </c>
      <c r="I66" s="438"/>
      <c r="J66" s="438"/>
      <c r="K66" s="272"/>
      <c r="M66" s="439"/>
      <c r="N66" s="440"/>
      <c r="O66" s="440"/>
      <c r="P66" s="440"/>
      <c r="Q66" s="440"/>
      <c r="R66" s="440"/>
      <c r="S66" s="441"/>
    </row>
    <row r="67" spans="2:19" x14ac:dyDescent="0.35">
      <c r="B67" s="272"/>
      <c r="C67" s="130" t="e">
        <f>IF(Worksheet!I99="",NA( ),INDEX(References!$D$13:$D$48,MATCH(Calculations!A90,References!$H$63:$H$98,0)))</f>
        <v>#N/A</v>
      </c>
      <c r="D67" s="130" t="e">
        <f>IF(Worksheet!I99="",NA( ),Worksheet!I99)</f>
        <v>#N/A</v>
      </c>
      <c r="E67" s="130" t="e">
        <f>IF(Worksheet!K99="",NA( ),Worksheet!K99)</f>
        <v>#N/A</v>
      </c>
      <c r="F67" s="272"/>
      <c r="H67" s="438" t="e">
        <f>IF(Worksheet!G99="",NA(),Worksheet!G99)</f>
        <v>#N/A</v>
      </c>
      <c r="I67" s="438"/>
      <c r="J67" s="438"/>
      <c r="K67" s="272"/>
      <c r="M67" s="439"/>
      <c r="N67" s="440"/>
      <c r="O67" s="440"/>
      <c r="P67" s="440"/>
      <c r="Q67" s="440"/>
      <c r="R67" s="440"/>
      <c r="S67" s="441"/>
    </row>
    <row r="68" spans="2:19" x14ac:dyDescent="0.35">
      <c r="B68" s="272"/>
      <c r="C68" s="130" t="e">
        <f>IF(Worksheet!I100="",NA( ),INDEX(References!$D$13:$D$48,MATCH(Calculations!A91,References!$H$63:$H$98,0)))</f>
        <v>#N/A</v>
      </c>
      <c r="D68" s="130" t="e">
        <f>IF(Worksheet!I100="",NA( ),Worksheet!I100)</f>
        <v>#N/A</v>
      </c>
      <c r="E68" s="130" t="e">
        <f>IF(Worksheet!K100="",NA( ),Worksheet!K100)</f>
        <v>#N/A</v>
      </c>
      <c r="F68" s="272"/>
      <c r="H68" s="438" t="e">
        <f>IF(Worksheet!G100="",NA(),Worksheet!G100)</f>
        <v>#N/A</v>
      </c>
      <c r="I68" s="438"/>
      <c r="J68" s="438"/>
      <c r="K68" s="272"/>
      <c r="M68" s="439"/>
      <c r="N68" s="440"/>
      <c r="O68" s="440"/>
      <c r="P68" s="440"/>
      <c r="Q68" s="440"/>
      <c r="R68" s="440"/>
      <c r="S68" s="441"/>
    </row>
    <row r="69" spans="2:19" x14ac:dyDescent="0.35">
      <c r="B69" s="272"/>
      <c r="C69" s="130" t="e">
        <f>IF(Worksheet!I101="",NA( ),INDEX(References!$D$13:$D$48,MATCH(Calculations!A92,References!$H$63:$H$98,0)))</f>
        <v>#N/A</v>
      </c>
      <c r="D69" s="130" t="e">
        <f>IF(Worksheet!I101="",NA( ),Worksheet!I101)</f>
        <v>#N/A</v>
      </c>
      <c r="E69" s="130" t="e">
        <f>IF(Worksheet!K101="",NA( ),Worksheet!K101)</f>
        <v>#N/A</v>
      </c>
      <c r="F69" s="272"/>
      <c r="H69" s="438" t="e">
        <f>IF(Worksheet!G101="",NA(),Worksheet!G101)</f>
        <v>#N/A</v>
      </c>
      <c r="I69" s="438"/>
      <c r="J69" s="438"/>
      <c r="K69" s="272"/>
      <c r="M69" s="439"/>
      <c r="N69" s="440"/>
      <c r="O69" s="440"/>
      <c r="P69" s="440"/>
      <c r="Q69" s="440"/>
      <c r="R69" s="440"/>
      <c r="S69" s="441"/>
    </row>
    <row r="70" spans="2:19" x14ac:dyDescent="0.35">
      <c r="B70" s="272"/>
      <c r="C70" s="130" t="e">
        <f>IF(Worksheet!I102="",NA( ),INDEX(References!$D$13:$D$48,MATCH(Calculations!A93,References!$H$63:$H$98,0)))</f>
        <v>#N/A</v>
      </c>
      <c r="D70" s="130" t="e">
        <f>IF(Worksheet!I102="",NA( ),Worksheet!I102)</f>
        <v>#N/A</v>
      </c>
      <c r="E70" s="130" t="e">
        <f>IF(Worksheet!K102="",NA( ),Worksheet!K102)</f>
        <v>#N/A</v>
      </c>
      <c r="F70" s="272"/>
      <c r="H70" s="438" t="e">
        <f>IF(Worksheet!G102="",NA(),Worksheet!G102)</f>
        <v>#N/A</v>
      </c>
      <c r="I70" s="438"/>
      <c r="J70" s="438"/>
      <c r="K70" s="272"/>
      <c r="M70" s="439"/>
      <c r="N70" s="440"/>
      <c r="O70" s="440"/>
      <c r="P70" s="440"/>
      <c r="Q70" s="440"/>
      <c r="R70" s="440"/>
      <c r="S70" s="441"/>
    </row>
    <row r="71" spans="2:19" ht="14.5" customHeight="1" x14ac:dyDescent="0.35">
      <c r="B71" s="272"/>
      <c r="C71" s="130" t="e">
        <f>IF(Worksheet!I71="",NA( ),INDEX(References!$D$13:$D$48,MATCH(Calculations!#REF!,References!$H$63:$H$98,0)))</f>
        <v>#N/A</v>
      </c>
      <c r="D71" s="130" t="e">
        <f>IF(Worksheet!I71="",NA( ),Worksheet!I71)</f>
        <v>#N/A</v>
      </c>
      <c r="E71" s="130" t="e">
        <f>IF(Worksheet!K71="",NA( ),Worksheet!K71)</f>
        <v>#N/A</v>
      </c>
      <c r="F71" s="272"/>
      <c r="H71" s="438" t="e">
        <f>IF(Worksheet!G71="",NA(),Worksheet!G71)</f>
        <v>#N/A</v>
      </c>
      <c r="I71" s="438"/>
      <c r="J71" s="438"/>
      <c r="K71" s="272"/>
      <c r="M71" s="439"/>
      <c r="N71" s="440"/>
      <c r="O71" s="440"/>
      <c r="P71" s="440"/>
      <c r="Q71" s="440"/>
      <c r="R71" s="440"/>
      <c r="S71" s="441"/>
    </row>
    <row r="72" spans="2:19" ht="14.5" customHeight="1" x14ac:dyDescent="0.35">
      <c r="B72" s="272"/>
      <c r="C72" s="130" t="e">
        <f>IF(Worksheet!I48="",NA( ),INDEX(References!$D$13:$D$48,MATCH(Calculations!#REF!,References!$H$63:$H$98,0)))</f>
        <v>#N/A</v>
      </c>
      <c r="D72" s="130" t="e">
        <f>IF(Worksheet!I48="",NA( ),Worksheet!I48)</f>
        <v>#N/A</v>
      </c>
      <c r="E72" s="130" t="e">
        <f>IF(Worksheet!K48="",NA( ),Worksheet!K48)</f>
        <v>#N/A</v>
      </c>
      <c r="F72" s="272"/>
      <c r="H72" s="438" t="e">
        <f>IF(Worksheet!G48="",NA(),Worksheet!G48)</f>
        <v>#N/A</v>
      </c>
      <c r="I72" s="438"/>
      <c r="J72" s="438"/>
      <c r="K72" s="272"/>
      <c r="M72" s="439"/>
      <c r="N72" s="440"/>
      <c r="O72" s="440"/>
      <c r="P72" s="440"/>
      <c r="Q72" s="440"/>
      <c r="R72" s="440"/>
      <c r="S72" s="441"/>
    </row>
    <row r="73" spans="2:19" ht="14.5" customHeight="1" x14ac:dyDescent="0.35">
      <c r="B73" s="272"/>
      <c r="C73" s="130" t="e">
        <f>IF(Worksheet!I49="",NA( ),INDEX(References!$D$13:$D$48,MATCH(Calculations!#REF!,References!$H$63:$H$98,0)))</f>
        <v>#N/A</v>
      </c>
      <c r="D73" s="130" t="e">
        <f>IF(Worksheet!I49="",NA( ),Worksheet!I49)</f>
        <v>#N/A</v>
      </c>
      <c r="E73" s="130" t="e">
        <f>IF(Worksheet!K49="",NA( ),Worksheet!K49)</f>
        <v>#N/A</v>
      </c>
      <c r="F73" s="272"/>
      <c r="H73" s="438" t="e">
        <f>IF(Worksheet!G49="",NA(),Worksheet!G49)</f>
        <v>#N/A</v>
      </c>
      <c r="I73" s="438"/>
      <c r="J73" s="438"/>
      <c r="K73" s="272"/>
      <c r="M73" s="439"/>
      <c r="N73" s="440"/>
      <c r="O73" s="440"/>
      <c r="P73" s="440"/>
      <c r="Q73" s="440"/>
      <c r="R73" s="440"/>
      <c r="S73" s="441"/>
    </row>
    <row r="74" spans="2:19" ht="14.5" customHeight="1" x14ac:dyDescent="0.35">
      <c r="B74" s="272"/>
      <c r="C74" s="130" t="e">
        <f>IF(Worksheet!I50="",NA( ),INDEX(References!$D$13:$D$48,MATCH(Calculations!A41,References!$H$63:$H$98,0)))</f>
        <v>#N/A</v>
      </c>
      <c r="D74" s="130" t="str">
        <f>IF(Worksheet!I50="",NA( ),Worksheet!I50)</f>
        <v>Proposed Qty</v>
      </c>
      <c r="E74" s="130" t="str">
        <f>IF(Worksheet!K50="",NA( ),Worksheet!K50)</f>
        <v>Proposed Watts</v>
      </c>
      <c r="F74" s="272"/>
      <c r="H74" s="438" t="str">
        <f>IF(Worksheet!G50="",NA(),Worksheet!G50)</f>
        <v>Lighting Type to be Replaced</v>
      </c>
      <c r="I74" s="438"/>
      <c r="J74" s="438"/>
      <c r="K74" s="272"/>
      <c r="M74" s="439"/>
      <c r="N74" s="440"/>
      <c r="O74" s="440"/>
      <c r="P74" s="440"/>
      <c r="Q74" s="440"/>
      <c r="R74" s="440"/>
      <c r="S74" s="441"/>
    </row>
    <row r="75" spans="2:19" x14ac:dyDescent="0.35">
      <c r="B75" s="272"/>
      <c r="C75" s="130" t="e">
        <f>IF(Worksheet!I51="",NA( ),INDEX(References!$D$13:$D$48,MATCH(Calculations!A42,References!$H$63:$H$98,0)))</f>
        <v>#N/A</v>
      </c>
      <c r="D75" s="130" t="e">
        <f>IF(Worksheet!I51="",NA( ),Worksheet!I51)</f>
        <v>#N/A</v>
      </c>
      <c r="E75" s="130" t="e">
        <f>IF(Worksheet!K51="",NA( ),Worksheet!K51)</f>
        <v>#N/A</v>
      </c>
      <c r="F75" s="272"/>
      <c r="H75" s="438" t="e">
        <f>IF(Worksheet!G51="",NA(),Worksheet!G51)</f>
        <v>#N/A</v>
      </c>
      <c r="I75" s="438"/>
      <c r="J75" s="438"/>
      <c r="K75" s="272"/>
      <c r="M75" s="439"/>
      <c r="N75" s="440"/>
      <c r="O75" s="440"/>
      <c r="P75" s="440"/>
      <c r="Q75" s="440"/>
      <c r="R75" s="440"/>
      <c r="S75" s="441"/>
    </row>
    <row r="76" spans="2:19" x14ac:dyDescent="0.35">
      <c r="B76" s="272"/>
      <c r="C76" s="130" t="e">
        <f>IF(Worksheet!I52="",NA( ),INDEX(References!$D$13:$D$48,MATCH(Calculations!A43,References!$H$63:$H$98,0)))</f>
        <v>#N/A</v>
      </c>
      <c r="D76" s="130" t="e">
        <f>IF(Worksheet!I52="",NA( ),Worksheet!I52)</f>
        <v>#N/A</v>
      </c>
      <c r="E76" s="130" t="e">
        <f>IF(Worksheet!K52="",NA( ),Worksheet!K52)</f>
        <v>#N/A</v>
      </c>
      <c r="F76" s="272"/>
      <c r="H76" s="438" t="e">
        <f>IF(Worksheet!G52="",NA(),Worksheet!G52)</f>
        <v>#N/A</v>
      </c>
      <c r="I76" s="438"/>
      <c r="J76" s="438"/>
      <c r="K76" s="272"/>
      <c r="M76" s="439"/>
      <c r="N76" s="440"/>
      <c r="O76" s="440"/>
      <c r="P76" s="440"/>
      <c r="Q76" s="440"/>
      <c r="R76" s="440"/>
      <c r="S76" s="441"/>
    </row>
    <row r="77" spans="2:19" x14ac:dyDescent="0.35">
      <c r="B77" s="272"/>
      <c r="C77" s="130" t="e">
        <f>IF(Worksheet!I53="",NA( ),INDEX(References!$D$13:$D$48,MATCH(Calculations!A44,References!$H$63:$H$98,0)))</f>
        <v>#N/A</v>
      </c>
      <c r="D77" s="130" t="e">
        <f>IF(Worksheet!I53="",NA( ),Worksheet!I53)</f>
        <v>#N/A</v>
      </c>
      <c r="E77" s="130" t="e">
        <f>IF(Worksheet!K53="",NA( ),Worksheet!K53)</f>
        <v>#N/A</v>
      </c>
      <c r="F77" s="272"/>
      <c r="H77" s="438" t="e">
        <f>IF(Worksheet!G53="",NA(),Worksheet!G53)</f>
        <v>#N/A</v>
      </c>
      <c r="I77" s="438"/>
      <c r="J77" s="438"/>
      <c r="K77" s="272"/>
      <c r="M77" s="439"/>
      <c r="N77" s="440"/>
      <c r="O77" s="440"/>
      <c r="P77" s="440"/>
      <c r="Q77" s="440"/>
      <c r="R77" s="440"/>
      <c r="S77" s="441"/>
    </row>
    <row r="78" spans="2:19" x14ac:dyDescent="0.35">
      <c r="B78" s="272"/>
      <c r="C78" s="130" t="e">
        <f>IF(Worksheet!I54="",NA( ),INDEX(References!$D$13:$D$48,MATCH(Calculations!A45,References!$H$63:$H$98,0)))</f>
        <v>#N/A</v>
      </c>
      <c r="D78" s="130" t="e">
        <f>IF(Worksheet!I54="",NA( ),Worksheet!I54)</f>
        <v>#N/A</v>
      </c>
      <c r="E78" s="130" t="e">
        <f>IF(Worksheet!K54="",NA( ),Worksheet!K54)</f>
        <v>#N/A</v>
      </c>
      <c r="F78" s="272"/>
      <c r="H78" s="438" t="e">
        <f>IF(Worksheet!G54="",NA(),Worksheet!G54)</f>
        <v>#N/A</v>
      </c>
      <c r="I78" s="438"/>
      <c r="J78" s="438"/>
      <c r="K78" s="272"/>
      <c r="M78" s="439"/>
      <c r="N78" s="440"/>
      <c r="O78" s="440"/>
      <c r="P78" s="440"/>
      <c r="Q78" s="440"/>
      <c r="R78" s="440"/>
      <c r="S78" s="441"/>
    </row>
    <row r="79" spans="2:19" ht="14.5" customHeight="1" x14ac:dyDescent="0.35">
      <c r="B79" s="272"/>
      <c r="C79" s="130" t="e">
        <f>IF(Worksheet!I79="",NA( ),INDEX(References!$D$13:$D$48,MATCH(Calculations!A46,References!$H$63:$H$98,0)))</f>
        <v>#N/A</v>
      </c>
      <c r="D79" s="130" t="e">
        <f>IF(Worksheet!I79="",NA( ),Worksheet!I79)</f>
        <v>#N/A</v>
      </c>
      <c r="E79" s="130" t="e">
        <f>IF(Worksheet!K79="",NA( ),Worksheet!K79)</f>
        <v>#N/A</v>
      </c>
      <c r="F79" s="272"/>
      <c r="H79" s="438" t="e">
        <f>IF(Worksheet!G79="",NA(),Worksheet!G79)</f>
        <v>#N/A</v>
      </c>
      <c r="I79" s="438"/>
      <c r="J79" s="438"/>
      <c r="K79" s="272"/>
      <c r="M79" s="439"/>
      <c r="N79" s="440"/>
      <c r="O79" s="440"/>
      <c r="P79" s="440"/>
      <c r="Q79" s="440"/>
      <c r="R79" s="440"/>
      <c r="S79" s="441"/>
    </row>
    <row r="80" spans="2:19" ht="14.5" customHeight="1" x14ac:dyDescent="0.35">
      <c r="B80" s="272"/>
      <c r="C80" s="130" t="e">
        <f>IF(Worksheet!I56="",NA( ),INDEX(References!$D$13:$D$48,MATCH(Calculations!A47,References!$H$63:$H$98,0)))</f>
        <v>#N/A</v>
      </c>
      <c r="D80" s="130" t="e">
        <f>IF(Worksheet!I56="",NA( ),Worksheet!I56)</f>
        <v>#N/A</v>
      </c>
      <c r="E80" s="130" t="e">
        <f>IF(Worksheet!K56="",NA( ),Worksheet!K56)</f>
        <v>#N/A</v>
      </c>
      <c r="F80" s="272"/>
      <c r="H80" s="438" t="e">
        <f>IF(Worksheet!G56="",NA(),Worksheet!G56)</f>
        <v>#N/A</v>
      </c>
      <c r="I80" s="438"/>
      <c r="J80" s="438"/>
      <c r="K80" s="272"/>
      <c r="M80" s="439"/>
      <c r="N80" s="440"/>
      <c r="O80" s="440"/>
      <c r="P80" s="440"/>
      <c r="Q80" s="440"/>
      <c r="R80" s="440"/>
      <c r="S80" s="441"/>
    </row>
    <row r="81" spans="2:19" ht="14.5" customHeight="1" x14ac:dyDescent="0.35">
      <c r="B81" s="272"/>
      <c r="C81" s="130" t="e">
        <f>IF(Worksheet!I57="",NA( ),INDEX(References!$D$13:$D$48,MATCH(Calculations!A48,References!$H$63:$H$98,0)))</f>
        <v>#N/A</v>
      </c>
      <c r="D81" s="130" t="e">
        <f>IF(Worksheet!I57="",NA( ),Worksheet!I57)</f>
        <v>#N/A</v>
      </c>
      <c r="E81" s="130" t="e">
        <f>IF(Worksheet!K57="",NA( ),Worksheet!K57)</f>
        <v>#N/A</v>
      </c>
      <c r="F81" s="272"/>
      <c r="H81" s="438" t="e">
        <f>IF(Worksheet!G57="",NA(),Worksheet!G57)</f>
        <v>#N/A</v>
      </c>
      <c r="I81" s="438"/>
      <c r="J81" s="438"/>
      <c r="K81" s="272"/>
      <c r="M81" s="439"/>
      <c r="N81" s="440"/>
      <c r="O81" s="440"/>
      <c r="P81" s="440"/>
      <c r="Q81" s="440"/>
      <c r="R81" s="440"/>
      <c r="S81" s="441"/>
    </row>
    <row r="82" spans="2:19" ht="14.5" customHeight="1" x14ac:dyDescent="0.35">
      <c r="B82" s="272"/>
      <c r="C82" s="130" t="e">
        <f>IF(Worksheet!I58="",NA( ),INDEX(References!$D$13:$D$48,MATCH(Calculations!A49,References!$H$63:$H$98,0)))</f>
        <v>#N/A</v>
      </c>
      <c r="D82" s="130" t="str">
        <f>IF(Worksheet!I58="",NA( ),Worksheet!I58)</f>
        <v>Proposed Qty</v>
      </c>
      <c r="E82" s="130" t="str">
        <f>IF(Worksheet!K58="",NA( ),Worksheet!K58)</f>
        <v>Proposed Watts</v>
      </c>
      <c r="F82" s="272"/>
      <c r="H82" s="438" t="str">
        <f>IF(Worksheet!G58="",NA(),Worksheet!G58)</f>
        <v>Lighting Type to be Replaced</v>
      </c>
      <c r="I82" s="438"/>
      <c r="J82" s="438"/>
      <c r="K82" s="272"/>
      <c r="M82" s="439"/>
      <c r="N82" s="440"/>
      <c r="O82" s="440"/>
      <c r="P82" s="440"/>
      <c r="Q82" s="440"/>
      <c r="R82" s="440"/>
      <c r="S82" s="441"/>
    </row>
    <row r="83" spans="2:19" x14ac:dyDescent="0.35">
      <c r="B83" s="272"/>
      <c r="C83" s="130" t="e">
        <f>IF(Worksheet!I59="",NA( ),INDEX(References!$D$13:$D$48,MATCH(Calculations!A50,References!$H$63:$H$98,0)))</f>
        <v>#N/A</v>
      </c>
      <c r="D83" s="130" t="e">
        <f>IF(Worksheet!I59="",NA( ),Worksheet!I59)</f>
        <v>#N/A</v>
      </c>
      <c r="E83" s="130" t="e">
        <f>IF(Worksheet!K59="",NA( ),Worksheet!K59)</f>
        <v>#N/A</v>
      </c>
      <c r="F83" s="272"/>
      <c r="H83" s="438" t="e">
        <f>IF(Worksheet!G59="",NA(),Worksheet!G59)</f>
        <v>#N/A</v>
      </c>
      <c r="I83" s="438"/>
      <c r="J83" s="438"/>
      <c r="K83" s="272"/>
      <c r="M83" s="439"/>
      <c r="N83" s="440"/>
      <c r="O83" s="440"/>
      <c r="P83" s="440"/>
      <c r="Q83" s="440"/>
      <c r="R83" s="440"/>
      <c r="S83" s="441"/>
    </row>
    <row r="84" spans="2:19" x14ac:dyDescent="0.35">
      <c r="B84" s="272"/>
      <c r="C84" s="130" t="e">
        <f>IF(Worksheet!I60="",NA( ),INDEX(References!$D$13:$D$48,MATCH(Calculations!A51,References!$H$63:$H$98,0)))</f>
        <v>#N/A</v>
      </c>
      <c r="D84" s="130" t="e">
        <f>IF(Worksheet!I60="",NA( ),Worksheet!I60)</f>
        <v>#N/A</v>
      </c>
      <c r="E84" s="130" t="e">
        <f>IF(Worksheet!K60="",NA( ),Worksheet!K60)</f>
        <v>#N/A</v>
      </c>
      <c r="F84" s="272"/>
      <c r="H84" s="438" t="e">
        <f>IF(Worksheet!G60="",NA(),Worksheet!G60)</f>
        <v>#N/A</v>
      </c>
      <c r="I84" s="438"/>
      <c r="J84" s="438"/>
      <c r="K84" s="272"/>
      <c r="M84" s="439"/>
      <c r="N84" s="440"/>
      <c r="O84" s="440"/>
      <c r="P84" s="440"/>
      <c r="Q84" s="440"/>
      <c r="R84" s="440"/>
      <c r="S84" s="441"/>
    </row>
    <row r="85" spans="2:19" x14ac:dyDescent="0.35">
      <c r="B85" s="272"/>
      <c r="C85" s="130" t="e">
        <f>IF(Worksheet!I61="",NA( ),INDEX(References!$D$13:$D$48,MATCH(Calculations!A52,References!$H$63:$H$98,0)))</f>
        <v>#N/A</v>
      </c>
      <c r="D85" s="130" t="e">
        <f>IF(Worksheet!I61="",NA( ),Worksheet!I61)</f>
        <v>#N/A</v>
      </c>
      <c r="E85" s="130" t="e">
        <f>IF(Worksheet!K61="",NA( ),Worksheet!K61)</f>
        <v>#N/A</v>
      </c>
      <c r="F85" s="272"/>
      <c r="H85" s="438" t="e">
        <f>IF(Worksheet!G61="",NA(),Worksheet!G61)</f>
        <v>#N/A</v>
      </c>
      <c r="I85" s="438"/>
      <c r="J85" s="438"/>
      <c r="K85" s="272"/>
      <c r="M85" s="439"/>
      <c r="N85" s="440"/>
      <c r="O85" s="440"/>
      <c r="P85" s="440"/>
      <c r="Q85" s="440"/>
      <c r="R85" s="440"/>
      <c r="S85" s="441"/>
    </row>
    <row r="86" spans="2:19" x14ac:dyDescent="0.35">
      <c r="B86" s="272"/>
      <c r="C86" s="130" t="e">
        <f>IF(Worksheet!I62="",NA( ),INDEX(References!$D$13:$D$48,MATCH(Calculations!A53,References!$H$63:$H$98,0)))</f>
        <v>#N/A</v>
      </c>
      <c r="D86" s="130" t="e">
        <f>IF(Worksheet!I62="",NA( ),Worksheet!I62)</f>
        <v>#N/A</v>
      </c>
      <c r="E86" s="130" t="e">
        <f>IF(Worksheet!K62="",NA( ),Worksheet!K62)</f>
        <v>#N/A</v>
      </c>
      <c r="F86" s="272"/>
      <c r="H86" s="438" t="e">
        <f>IF(Worksheet!G62="",NA(),Worksheet!G62)</f>
        <v>#N/A</v>
      </c>
      <c r="I86" s="438"/>
      <c r="J86" s="438"/>
      <c r="K86" s="272"/>
      <c r="M86" s="439"/>
      <c r="N86" s="440"/>
      <c r="O86" s="440"/>
      <c r="P86" s="440"/>
      <c r="Q86" s="440"/>
      <c r="R86" s="440"/>
      <c r="S86" s="441"/>
    </row>
    <row r="87" spans="2:19" ht="14.5" customHeight="1" x14ac:dyDescent="0.35">
      <c r="B87" s="272"/>
      <c r="C87" s="130" t="e">
        <f>IF(Worksheet!I87="",NA( ),INDEX(References!$D$13:$D$48,MATCH(Calculations!A54,References!$H$63:$H$98,0)))</f>
        <v>#N/A</v>
      </c>
      <c r="D87" s="130" t="e">
        <f>IF(Worksheet!I87="",NA( ),Worksheet!I87)</f>
        <v>#N/A</v>
      </c>
      <c r="E87" s="130" t="e">
        <f>IF(Worksheet!K87="",NA( ),Worksheet!K87)</f>
        <v>#N/A</v>
      </c>
      <c r="F87" s="272"/>
      <c r="H87" s="438" t="e">
        <f>IF(Worksheet!G87="",NA(),Worksheet!G87)</f>
        <v>#N/A</v>
      </c>
      <c r="I87" s="438"/>
      <c r="J87" s="438"/>
      <c r="K87" s="272"/>
      <c r="M87" s="439"/>
      <c r="N87" s="440"/>
      <c r="O87" s="440"/>
      <c r="P87" s="440"/>
      <c r="Q87" s="440"/>
      <c r="R87" s="440"/>
      <c r="S87" s="441"/>
    </row>
    <row r="88" spans="2:19" ht="14.5" customHeight="1" x14ac:dyDescent="0.35">
      <c r="B88" s="272"/>
      <c r="C88" s="130" t="e">
        <f>IF(Worksheet!I64="",NA( ),INDEX(References!$D$13:$D$48,MATCH(Calculations!A55,References!$H$63:$H$98,0)))</f>
        <v>#N/A</v>
      </c>
      <c r="D88" s="130" t="e">
        <f>IF(Worksheet!I64="",NA( ),Worksheet!I64)</f>
        <v>#N/A</v>
      </c>
      <c r="E88" s="130" t="e">
        <f>IF(Worksheet!K64="",NA( ),Worksheet!K64)</f>
        <v>#N/A</v>
      </c>
      <c r="F88" s="272"/>
      <c r="H88" s="438" t="e">
        <f>IF(Worksheet!G64="",NA(),Worksheet!G64)</f>
        <v>#N/A</v>
      </c>
      <c r="I88" s="438"/>
      <c r="J88" s="438"/>
      <c r="K88" s="272"/>
      <c r="M88" s="439"/>
      <c r="N88" s="440"/>
      <c r="O88" s="440"/>
      <c r="P88" s="440"/>
      <c r="Q88" s="440"/>
      <c r="R88" s="440"/>
      <c r="S88" s="441"/>
    </row>
    <row r="89" spans="2:19" ht="14.5" customHeight="1" x14ac:dyDescent="0.35">
      <c r="B89" s="272"/>
      <c r="C89" s="130" t="e">
        <f>IF(Worksheet!I65="",NA( ),INDEX(References!$D$13:$D$48,MATCH(Calculations!A56,References!$H$63:$H$98,0)))</f>
        <v>#N/A</v>
      </c>
      <c r="D89" s="130" t="e">
        <f>IF(Worksheet!I65="",NA( ),Worksheet!I65)</f>
        <v>#N/A</v>
      </c>
      <c r="E89" s="130" t="e">
        <f>IF(Worksheet!K65="",NA( ),Worksheet!K65)</f>
        <v>#N/A</v>
      </c>
      <c r="F89" s="272"/>
      <c r="H89" s="438" t="e">
        <f>IF(Worksheet!G65="",NA(),Worksheet!G65)</f>
        <v>#N/A</v>
      </c>
      <c r="I89" s="438"/>
      <c r="J89" s="438"/>
      <c r="K89" s="272"/>
      <c r="M89" s="439"/>
      <c r="N89" s="440"/>
      <c r="O89" s="440"/>
      <c r="P89" s="440"/>
      <c r="Q89" s="440"/>
      <c r="R89" s="440"/>
      <c r="S89" s="441"/>
    </row>
    <row r="90" spans="2:19" ht="14.5" customHeight="1" x14ac:dyDescent="0.35">
      <c r="B90" s="272"/>
      <c r="C90" s="130" t="e">
        <f>IF(Worksheet!I66="",NA( ),INDEX(References!$D$13:$D$48,MATCH(Calculations!A57,References!$H$63:$H$98,0)))</f>
        <v>#N/A</v>
      </c>
      <c r="D90" s="130" t="str">
        <f>IF(Worksheet!I66="",NA( ),Worksheet!I66)</f>
        <v>Proposed Qty</v>
      </c>
      <c r="E90" s="130" t="str">
        <f>IF(Worksheet!K66="",NA( ),Worksheet!K66)</f>
        <v>Proposed Watts</v>
      </c>
      <c r="F90" s="272"/>
      <c r="H90" s="438" t="str">
        <f>IF(Worksheet!G66="",NA(),Worksheet!G66)</f>
        <v>Lighting Type to be Replaced</v>
      </c>
      <c r="I90" s="438"/>
      <c r="J90" s="438"/>
      <c r="K90" s="272"/>
      <c r="M90" s="439"/>
      <c r="N90" s="440"/>
      <c r="O90" s="440"/>
      <c r="P90" s="440"/>
      <c r="Q90" s="440"/>
      <c r="R90" s="440"/>
      <c r="S90" s="441"/>
    </row>
    <row r="91" spans="2:19" x14ac:dyDescent="0.35">
      <c r="B91" s="272"/>
      <c r="C91" s="130" t="e">
        <f>IF(Worksheet!I67="",NA( ),INDEX(References!$D$13:$D$48,MATCH(Calculations!A58,References!$H$63:$H$98,0)))</f>
        <v>#N/A</v>
      </c>
      <c r="D91" s="130" t="e">
        <f>IF(Worksheet!I67="",NA( ),Worksheet!I67)</f>
        <v>#N/A</v>
      </c>
      <c r="E91" s="130" t="e">
        <f>IF(Worksheet!K67="",NA( ),Worksheet!K67)</f>
        <v>#N/A</v>
      </c>
      <c r="F91" s="272"/>
      <c r="H91" s="438" t="e">
        <f>IF(Worksheet!G67="",NA(),Worksheet!G67)</f>
        <v>#N/A</v>
      </c>
      <c r="I91" s="438"/>
      <c r="J91" s="438"/>
      <c r="K91" s="272"/>
      <c r="M91" s="439"/>
      <c r="N91" s="440"/>
      <c r="O91" s="440"/>
      <c r="P91" s="440"/>
      <c r="Q91" s="440"/>
      <c r="R91" s="440"/>
      <c r="S91" s="441"/>
    </row>
    <row r="92" spans="2:19" x14ac:dyDescent="0.35">
      <c r="B92" s="272"/>
      <c r="C92" s="130" t="e">
        <f>IF(Worksheet!I68="",NA( ),INDEX(References!$D$13:$D$48,MATCH(Calculations!A59,References!$H$63:$H$98,0)))</f>
        <v>#N/A</v>
      </c>
      <c r="D92" s="130" t="e">
        <f>IF(Worksheet!I68="",NA( ),Worksheet!I68)</f>
        <v>#N/A</v>
      </c>
      <c r="E92" s="130" t="e">
        <f>IF(Worksheet!K68="",NA( ),Worksheet!K68)</f>
        <v>#N/A</v>
      </c>
      <c r="F92" s="272"/>
      <c r="H92" s="438" t="e">
        <f>IF(Worksheet!G68="",NA(),Worksheet!G68)</f>
        <v>#N/A</v>
      </c>
      <c r="I92" s="438"/>
      <c r="J92" s="438"/>
      <c r="K92" s="272"/>
      <c r="M92" s="439"/>
      <c r="N92" s="440"/>
      <c r="O92" s="440"/>
      <c r="P92" s="440"/>
      <c r="Q92" s="440"/>
      <c r="R92" s="440"/>
      <c r="S92" s="441"/>
    </row>
    <row r="93" spans="2:19" x14ac:dyDescent="0.35">
      <c r="B93" s="272"/>
      <c r="C93" s="130" t="e">
        <f>IF(Worksheet!I69="",NA( ),INDEX(References!$D$13:$D$48,MATCH(Calculations!A60,References!$H$63:$H$98,0)))</f>
        <v>#N/A</v>
      </c>
      <c r="D93" s="130" t="e">
        <f>IF(Worksheet!I69="",NA( ),Worksheet!I69)</f>
        <v>#N/A</v>
      </c>
      <c r="E93" s="130" t="e">
        <f>IF(Worksheet!K69="",NA( ),Worksheet!K69)</f>
        <v>#N/A</v>
      </c>
      <c r="F93" s="272"/>
      <c r="H93" s="438" t="e">
        <f>IF(Worksheet!G69="",NA(),Worksheet!G69)</f>
        <v>#N/A</v>
      </c>
      <c r="I93" s="438"/>
      <c r="J93" s="438"/>
      <c r="K93" s="272"/>
      <c r="M93" s="439"/>
      <c r="N93" s="440"/>
      <c r="O93" s="440"/>
      <c r="P93" s="440"/>
      <c r="Q93" s="440"/>
      <c r="R93" s="440"/>
      <c r="S93" s="441"/>
    </row>
    <row r="94" spans="2:19" x14ac:dyDescent="0.35">
      <c r="B94" s="272"/>
      <c r="C94" s="130" t="e">
        <f>IF(Worksheet!I70="",NA( ),INDEX(References!$D$13:$D$48,MATCH(Calculations!A61,References!$H$63:$H$98,0)))</f>
        <v>#N/A</v>
      </c>
      <c r="D94" s="130" t="e">
        <f>IF(Worksheet!I70="",NA( ),Worksheet!I70)</f>
        <v>#N/A</v>
      </c>
      <c r="E94" s="130" t="e">
        <f>IF(Worksheet!K70="",NA( ),Worksheet!K70)</f>
        <v>#N/A</v>
      </c>
      <c r="F94" s="272"/>
      <c r="H94" s="438" t="e">
        <f>IF(Worksheet!G70="",NA(),Worksheet!G70)</f>
        <v>#N/A</v>
      </c>
      <c r="I94" s="438"/>
      <c r="J94" s="438"/>
      <c r="K94" s="272"/>
      <c r="M94" s="439"/>
      <c r="N94" s="440"/>
      <c r="O94" s="440"/>
      <c r="P94" s="440"/>
      <c r="Q94" s="440"/>
      <c r="R94" s="440"/>
      <c r="S94" s="441"/>
    </row>
    <row r="95" spans="2:19" ht="14.5" customHeight="1" x14ac:dyDescent="0.35">
      <c r="B95" s="272"/>
      <c r="C95" s="130" t="e">
        <f>IF(Worksheet!I95="",NA( ),INDEX(References!$D$13:$D$48,MATCH(Calculations!A62,References!$H$63:$H$98,0)))</f>
        <v>#N/A</v>
      </c>
      <c r="D95" s="130" t="e">
        <f>IF(Worksheet!I95="",NA( ),Worksheet!I95)</f>
        <v>#N/A</v>
      </c>
      <c r="E95" s="130" t="e">
        <f>IF(Worksheet!K95="",NA( ),Worksheet!K95)</f>
        <v>#N/A</v>
      </c>
      <c r="F95" s="272"/>
      <c r="H95" s="438" t="e">
        <f>IF(Worksheet!G95="",NA(),Worksheet!G95)</f>
        <v>#N/A</v>
      </c>
      <c r="I95" s="438"/>
      <c r="J95" s="438"/>
      <c r="K95" s="272"/>
      <c r="M95" s="439"/>
      <c r="N95" s="440"/>
      <c r="O95" s="440"/>
      <c r="P95" s="440"/>
      <c r="Q95" s="440"/>
      <c r="R95" s="440"/>
      <c r="S95" s="441"/>
    </row>
    <row r="96" spans="2:19" ht="14.5" customHeight="1" x14ac:dyDescent="0.35">
      <c r="B96" s="272"/>
      <c r="C96" s="130" t="e">
        <f>IF(Worksheet!I72="",NA( ),INDEX(References!$D$13:$D$48,MATCH(Calculations!A63,References!$H$63:$H$98,0)))</f>
        <v>#N/A</v>
      </c>
      <c r="D96" s="130" t="e">
        <f>IF(Worksheet!I72="",NA( ),Worksheet!I72)</f>
        <v>#N/A</v>
      </c>
      <c r="E96" s="130" t="e">
        <f>IF(Worksheet!K72="",NA( ),Worksheet!K72)</f>
        <v>#N/A</v>
      </c>
      <c r="F96" s="272"/>
      <c r="H96" s="438" t="e">
        <f>IF(Worksheet!G72="",NA(),Worksheet!G72)</f>
        <v>#N/A</v>
      </c>
      <c r="I96" s="438"/>
      <c r="J96" s="438"/>
      <c r="K96" s="272"/>
      <c r="M96" s="439"/>
      <c r="N96" s="440"/>
      <c r="O96" s="440"/>
      <c r="P96" s="440"/>
      <c r="Q96" s="440"/>
      <c r="R96" s="440"/>
      <c r="S96" s="441"/>
    </row>
    <row r="97" spans="2:19" ht="14.5" customHeight="1" x14ac:dyDescent="0.35">
      <c r="B97" s="272"/>
      <c r="C97" s="130" t="e">
        <f>IF(Worksheet!I73="",NA( ),INDEX(References!$D$13:$D$48,MATCH(Calculations!A64,References!$H$63:$H$98,0)))</f>
        <v>#N/A</v>
      </c>
      <c r="D97" s="130" t="e">
        <f>IF(Worksheet!I73="",NA( ),Worksheet!I73)</f>
        <v>#N/A</v>
      </c>
      <c r="E97" s="130" t="e">
        <f>IF(Worksheet!K73="",NA( ),Worksheet!K73)</f>
        <v>#N/A</v>
      </c>
      <c r="F97" s="272"/>
      <c r="H97" s="438" t="e">
        <f>IF(Worksheet!G73="",NA(),Worksheet!G73)</f>
        <v>#N/A</v>
      </c>
      <c r="I97" s="438"/>
      <c r="J97" s="438"/>
      <c r="K97" s="272"/>
      <c r="M97" s="439"/>
      <c r="N97" s="440"/>
      <c r="O97" s="440"/>
      <c r="P97" s="440"/>
      <c r="Q97" s="440"/>
      <c r="R97" s="440"/>
      <c r="S97" s="441"/>
    </row>
    <row r="98" spans="2:19" ht="14.5" customHeight="1" x14ac:dyDescent="0.35">
      <c r="B98" s="272"/>
      <c r="C98" s="130" t="e">
        <f>IF(Worksheet!I74="",NA( ),INDEX(References!$D$13:$D$48,MATCH(Calculations!A65,References!$H$63:$H$98,0)))</f>
        <v>#N/A</v>
      </c>
      <c r="D98" s="130" t="str">
        <f>IF(Worksheet!I74="",NA( ),Worksheet!I74)</f>
        <v>Proposed Qty</v>
      </c>
      <c r="E98" s="130" t="str">
        <f>IF(Worksheet!K74="",NA( ),Worksheet!K74)</f>
        <v>Proposed Watts</v>
      </c>
      <c r="F98" s="272"/>
      <c r="H98" s="438" t="str">
        <f>IF(Worksheet!G74="",NA(),Worksheet!G74)</f>
        <v>Lighting Type to be Replaced</v>
      </c>
      <c r="I98" s="438"/>
      <c r="J98" s="438"/>
      <c r="K98" s="272"/>
      <c r="M98" s="439"/>
      <c r="N98" s="440"/>
      <c r="O98" s="440"/>
      <c r="P98" s="440"/>
      <c r="Q98" s="440"/>
      <c r="R98" s="440"/>
      <c r="S98" s="441"/>
    </row>
    <row r="99" spans="2:19" x14ac:dyDescent="0.35">
      <c r="B99" s="272"/>
      <c r="C99" s="130" t="e">
        <f>IF(Worksheet!I75="",NA( ),INDEX(References!$D$13:$D$48,MATCH(Calculations!A66,References!$H$63:$H$98,0)))</f>
        <v>#N/A</v>
      </c>
      <c r="D99" s="130" t="e">
        <f>IF(Worksheet!I75="",NA( ),Worksheet!I75)</f>
        <v>#N/A</v>
      </c>
      <c r="E99" s="130" t="e">
        <f>IF(Worksheet!K75="",NA( ),Worksheet!K75)</f>
        <v>#N/A</v>
      </c>
      <c r="F99" s="272"/>
      <c r="H99" s="438" t="e">
        <f>IF(Worksheet!G75="",NA(),Worksheet!G75)</f>
        <v>#N/A</v>
      </c>
      <c r="I99" s="438"/>
      <c r="J99" s="438"/>
      <c r="K99" s="272"/>
      <c r="M99" s="439"/>
      <c r="N99" s="440"/>
      <c r="O99" s="440"/>
      <c r="P99" s="440"/>
      <c r="Q99" s="440"/>
      <c r="R99" s="440"/>
      <c r="S99" s="441"/>
    </row>
    <row r="100" spans="2:19" x14ac:dyDescent="0.35">
      <c r="B100" s="272"/>
      <c r="C100" s="130" t="e">
        <f>IF(Worksheet!I76="",NA( ),INDEX(References!$D$13:$D$48,MATCH(Calculations!A67,References!$H$63:$H$98,0)))</f>
        <v>#N/A</v>
      </c>
      <c r="D100" s="130" t="e">
        <f>IF(Worksheet!I76="",NA( ),Worksheet!I76)</f>
        <v>#N/A</v>
      </c>
      <c r="E100" s="130" t="e">
        <f>IF(Worksheet!K76="",NA( ),Worksheet!K76)</f>
        <v>#N/A</v>
      </c>
      <c r="F100" s="272"/>
      <c r="H100" s="438" t="e">
        <f>IF(Worksheet!G76="",NA(),Worksheet!G76)</f>
        <v>#N/A</v>
      </c>
      <c r="I100" s="438"/>
      <c r="J100" s="438"/>
      <c r="K100" s="272"/>
      <c r="M100" s="439"/>
      <c r="N100" s="440"/>
      <c r="O100" s="440"/>
      <c r="P100" s="440"/>
      <c r="Q100" s="440"/>
      <c r="R100" s="440"/>
      <c r="S100" s="441"/>
    </row>
    <row r="101" spans="2:19" x14ac:dyDescent="0.35">
      <c r="B101" s="272"/>
      <c r="C101" s="130" t="e">
        <f>IF(Worksheet!I77="",NA( ),INDEX(References!$D$13:$D$48,MATCH(Calculations!A68,References!$H$63:$H$98,0)))</f>
        <v>#N/A</v>
      </c>
      <c r="D101" s="130" t="e">
        <f>IF(Worksheet!I77="",NA( ),Worksheet!I77)</f>
        <v>#N/A</v>
      </c>
      <c r="E101" s="130" t="e">
        <f>IF(Worksheet!K77="",NA( ),Worksheet!K77)</f>
        <v>#N/A</v>
      </c>
      <c r="F101" s="272"/>
      <c r="H101" s="438" t="e">
        <f>IF(Worksheet!G77="",NA(),Worksheet!G77)</f>
        <v>#N/A</v>
      </c>
      <c r="I101" s="438"/>
      <c r="J101" s="438"/>
      <c r="K101" s="272"/>
      <c r="M101" s="439"/>
      <c r="N101" s="440"/>
      <c r="O101" s="440"/>
      <c r="P101" s="440"/>
      <c r="Q101" s="440"/>
      <c r="R101" s="440"/>
      <c r="S101" s="441"/>
    </row>
    <row r="102" spans="2:19" x14ac:dyDescent="0.35">
      <c r="B102" s="272"/>
      <c r="C102" s="130" t="e">
        <f>IF(Worksheet!I78="",NA( ),INDEX(References!$D$13:$D$48,MATCH(Calculations!A69,References!$H$63:$H$98,0)))</f>
        <v>#N/A</v>
      </c>
      <c r="D102" s="130" t="e">
        <f>IF(Worksheet!I78="",NA( ),Worksheet!I78)</f>
        <v>#N/A</v>
      </c>
      <c r="E102" s="130" t="e">
        <f>IF(Worksheet!K78="",NA( ),Worksheet!K78)</f>
        <v>#N/A</v>
      </c>
      <c r="F102" s="272"/>
      <c r="H102" s="438" t="e">
        <f>IF(Worksheet!G78="",NA(),Worksheet!G78)</f>
        <v>#N/A</v>
      </c>
      <c r="I102" s="438"/>
      <c r="J102" s="438"/>
      <c r="K102" s="272"/>
      <c r="M102" s="439"/>
      <c r="N102" s="440"/>
      <c r="O102" s="440"/>
      <c r="P102" s="440"/>
      <c r="Q102" s="440"/>
      <c r="R102" s="440"/>
      <c r="S102" s="441"/>
    </row>
    <row r="103" spans="2:19" ht="14.5" customHeight="1" x14ac:dyDescent="0.35">
      <c r="B103" s="272"/>
      <c r="C103" s="130" t="e">
        <f>IF(Worksheet!I103="",NA( ),INDEX(References!$D$13:$D$48,MATCH(Calculations!A70,References!$H$63:$H$98,0)))</f>
        <v>#N/A</v>
      </c>
      <c r="D103" s="130" t="e">
        <f>IF(Worksheet!I103="",NA( ),Worksheet!I103)</f>
        <v>#N/A</v>
      </c>
      <c r="E103" s="130" t="e">
        <f>IF(Worksheet!K103="",NA( ),Worksheet!K103)</f>
        <v>#N/A</v>
      </c>
      <c r="F103" s="272"/>
      <c r="H103" s="438" t="e">
        <f>IF(Worksheet!G103="",NA(),Worksheet!G103)</f>
        <v>#N/A</v>
      </c>
      <c r="I103" s="438"/>
      <c r="J103" s="438"/>
      <c r="K103" s="272"/>
      <c r="M103" s="439"/>
      <c r="N103" s="440"/>
      <c r="O103" s="440"/>
      <c r="P103" s="440"/>
      <c r="Q103" s="440"/>
      <c r="R103" s="440"/>
      <c r="S103" s="441"/>
    </row>
    <row r="104" spans="2:19" ht="14.5" customHeight="1" x14ac:dyDescent="0.35">
      <c r="B104" s="272"/>
      <c r="C104" s="130" t="e">
        <f>IF(Worksheet!I80="",NA( ),INDEX(References!$D$13:$D$48,MATCH(Calculations!A71,References!$H$63:$H$98,0)))</f>
        <v>#N/A</v>
      </c>
      <c r="D104" s="130" t="e">
        <f>IF(Worksheet!I80="",NA( ),Worksheet!I80)</f>
        <v>#N/A</v>
      </c>
      <c r="E104" s="130" t="e">
        <f>IF(Worksheet!K80="",NA( ),Worksheet!K80)</f>
        <v>#N/A</v>
      </c>
      <c r="F104" s="272"/>
      <c r="H104" s="438" t="e">
        <f>IF(Worksheet!G80="",NA(),Worksheet!G80)</f>
        <v>#N/A</v>
      </c>
      <c r="I104" s="438"/>
      <c r="J104" s="438"/>
      <c r="K104" s="272"/>
      <c r="M104" s="439"/>
      <c r="N104" s="440"/>
      <c r="O104" s="440"/>
      <c r="P104" s="440"/>
      <c r="Q104" s="440"/>
      <c r="R104" s="440"/>
      <c r="S104" s="441"/>
    </row>
    <row r="105" spans="2:19" ht="14.5" customHeight="1" x14ac:dyDescent="0.35">
      <c r="B105" s="272"/>
      <c r="C105" s="130" t="e">
        <f>IF(Worksheet!I81="",NA( ),INDEX(References!$D$13:$D$48,MATCH(Calculations!A72,References!$H$63:$H$98,0)))</f>
        <v>#N/A</v>
      </c>
      <c r="D105" s="130" t="e">
        <f>IF(Worksheet!I81="",NA( ),Worksheet!I81)</f>
        <v>#N/A</v>
      </c>
      <c r="E105" s="130" t="e">
        <f>IF(Worksheet!K81="",NA( ),Worksheet!K81)</f>
        <v>#N/A</v>
      </c>
      <c r="F105" s="272"/>
      <c r="H105" s="438" t="e">
        <f>IF(Worksheet!G81="",NA(),Worksheet!G81)</f>
        <v>#N/A</v>
      </c>
      <c r="I105" s="438"/>
      <c r="J105" s="438"/>
      <c r="K105" s="272"/>
      <c r="M105" s="439"/>
      <c r="N105" s="440"/>
      <c r="O105" s="440"/>
      <c r="P105" s="440"/>
      <c r="Q105" s="440"/>
      <c r="R105" s="440"/>
      <c r="S105" s="441"/>
    </row>
    <row r="106" spans="2:19" ht="14.5" customHeight="1" x14ac:dyDescent="0.35">
      <c r="B106" s="272"/>
      <c r="C106" s="130" t="e">
        <f>IF(Worksheet!I82="",NA( ),INDEX(References!$D$13:$D$48,MATCH(Calculations!A73,References!$H$63:$H$98,0)))</f>
        <v>#N/A</v>
      </c>
      <c r="D106" s="130" t="str">
        <f>IF(Worksheet!I82="",NA( ),Worksheet!I82)</f>
        <v>Proposed Qty</v>
      </c>
      <c r="E106" s="130" t="str">
        <f>IF(Worksheet!K82="",NA( ),Worksheet!K82)</f>
        <v>Proposed Watts</v>
      </c>
      <c r="F106" s="272"/>
      <c r="H106" s="438" t="str">
        <f>IF(Worksheet!G82="",NA(),Worksheet!G82)</f>
        <v>Lighting Type to be Replaced</v>
      </c>
      <c r="I106" s="438"/>
      <c r="J106" s="438"/>
      <c r="K106" s="272"/>
      <c r="M106" s="439"/>
      <c r="N106" s="440"/>
      <c r="O106" s="440"/>
      <c r="P106" s="440"/>
      <c r="Q106" s="440"/>
      <c r="R106" s="440"/>
      <c r="S106" s="441"/>
    </row>
    <row r="107" spans="2:19" x14ac:dyDescent="0.35">
      <c r="B107" s="272"/>
      <c r="C107" s="130" t="e">
        <f>IF(Worksheet!I83="",NA( ),INDEX(References!$D$13:$D$48,MATCH(Calculations!A74,References!$H$63:$H$98,0)))</f>
        <v>#N/A</v>
      </c>
      <c r="D107" s="130" t="e">
        <f>IF(Worksheet!I83="",NA( ),Worksheet!I83)</f>
        <v>#N/A</v>
      </c>
      <c r="E107" s="130" t="e">
        <f>IF(Worksheet!K83="",NA( ),Worksheet!K83)</f>
        <v>#N/A</v>
      </c>
      <c r="F107" s="272"/>
      <c r="H107" s="438" t="e">
        <f>IF(Worksheet!G83="",NA(),Worksheet!G83)</f>
        <v>#N/A</v>
      </c>
      <c r="I107" s="438"/>
      <c r="J107" s="438"/>
      <c r="K107" s="272"/>
      <c r="M107" s="439"/>
      <c r="N107" s="440"/>
      <c r="O107" s="440"/>
      <c r="P107" s="440"/>
      <c r="Q107" s="440"/>
      <c r="R107" s="440"/>
      <c r="S107" s="441"/>
    </row>
    <row r="108" spans="2:19" x14ac:dyDescent="0.35">
      <c r="B108" s="272"/>
      <c r="C108" s="130" t="e">
        <f>IF(Worksheet!I84="",NA( ),INDEX(References!$D$13:$D$48,MATCH(Calculations!A75,References!$H$63:$H$98,0)))</f>
        <v>#N/A</v>
      </c>
      <c r="D108" s="130" t="e">
        <f>IF(Worksheet!I84="",NA( ),Worksheet!I84)</f>
        <v>#N/A</v>
      </c>
      <c r="E108" s="130" t="e">
        <f>IF(Worksheet!K84="",NA( ),Worksheet!K84)</f>
        <v>#N/A</v>
      </c>
      <c r="F108" s="272"/>
      <c r="H108" s="438" t="e">
        <f>IF(Worksheet!G84="",NA(),Worksheet!G84)</f>
        <v>#N/A</v>
      </c>
      <c r="I108" s="438"/>
      <c r="J108" s="438"/>
      <c r="K108" s="272"/>
      <c r="M108" s="439"/>
      <c r="N108" s="440"/>
      <c r="O108" s="440"/>
      <c r="P108" s="440"/>
      <c r="Q108" s="440"/>
      <c r="R108" s="440"/>
      <c r="S108" s="441"/>
    </row>
    <row r="109" spans="2:19" x14ac:dyDescent="0.35">
      <c r="B109" s="272"/>
      <c r="C109" s="130" t="e">
        <f>IF(Worksheet!I85="",NA( ),INDEX(References!$D$13:$D$48,MATCH(Calculations!A76,References!$H$63:$H$98,0)))</f>
        <v>#N/A</v>
      </c>
      <c r="D109" s="130" t="e">
        <f>IF(Worksheet!I85="",NA( ),Worksheet!I85)</f>
        <v>#N/A</v>
      </c>
      <c r="E109" s="130" t="e">
        <f>IF(Worksheet!K85="",NA( ),Worksheet!K85)</f>
        <v>#N/A</v>
      </c>
      <c r="F109" s="272"/>
      <c r="H109" s="438" t="e">
        <f>IF(Worksheet!G85="",NA(),Worksheet!G85)</f>
        <v>#N/A</v>
      </c>
      <c r="I109" s="438"/>
      <c r="J109" s="438"/>
      <c r="K109" s="272"/>
      <c r="M109" s="439"/>
      <c r="N109" s="440"/>
      <c r="O109" s="440"/>
      <c r="P109" s="440"/>
      <c r="Q109" s="440"/>
      <c r="R109" s="440"/>
      <c r="S109" s="441"/>
    </row>
    <row r="110" spans="2:19" x14ac:dyDescent="0.35">
      <c r="B110" s="272"/>
      <c r="C110" s="130" t="e">
        <f>IF(Worksheet!I86="",NA( ),INDEX(References!$D$13:$D$48,MATCH(Calculations!A77,References!$H$63:$H$98,0)))</f>
        <v>#N/A</v>
      </c>
      <c r="D110" s="130" t="e">
        <f>IF(Worksheet!I86="",NA( ),Worksheet!I86)</f>
        <v>#N/A</v>
      </c>
      <c r="E110" s="130" t="e">
        <f>IF(Worksheet!K86="",NA( ),Worksheet!K86)</f>
        <v>#N/A</v>
      </c>
      <c r="F110" s="272"/>
      <c r="H110" s="438" t="e">
        <f>IF(Worksheet!G86="",NA(),Worksheet!G86)</f>
        <v>#N/A</v>
      </c>
      <c r="I110" s="438"/>
      <c r="J110" s="438"/>
      <c r="K110" s="272"/>
      <c r="M110" s="439"/>
      <c r="N110" s="440"/>
      <c r="O110" s="440"/>
      <c r="P110" s="440"/>
      <c r="Q110" s="440"/>
      <c r="R110" s="440"/>
      <c r="S110" s="441"/>
    </row>
    <row r="111" spans="2:19" ht="14.5" customHeight="1" x14ac:dyDescent="0.35">
      <c r="B111" s="272"/>
      <c r="C111" s="130" t="e">
        <f>IF(Worksheet!I87="",NA( ),INDEX(References!$D$13:$D$48,MATCH(Calculations!A78,References!$H$63:$H$98,0)))</f>
        <v>#N/A</v>
      </c>
      <c r="D111" s="130" t="e">
        <f>IF(Worksheet!I87="",NA( ),Worksheet!I87)</f>
        <v>#N/A</v>
      </c>
      <c r="E111" s="130" t="e">
        <f>IF(Worksheet!K87="",NA( ),Worksheet!K87)</f>
        <v>#N/A</v>
      </c>
      <c r="F111" s="272"/>
      <c r="H111" s="438" t="e">
        <f>IF(Worksheet!G87="",NA(),Worksheet!G87)</f>
        <v>#N/A</v>
      </c>
      <c r="I111" s="438"/>
      <c r="J111" s="438"/>
      <c r="K111" s="272"/>
      <c r="M111" s="439"/>
      <c r="N111" s="440"/>
      <c r="O111" s="440"/>
      <c r="P111" s="440"/>
      <c r="Q111" s="440"/>
      <c r="R111" s="440"/>
      <c r="S111" s="441"/>
    </row>
    <row r="112" spans="2:19" ht="14.5" customHeight="1" x14ac:dyDescent="0.35">
      <c r="B112" s="272"/>
      <c r="C112" s="130" t="e">
        <f>IF(Worksheet!I104="",NA( ),INDEX(References!$D$13:$D$48,MATCH(Calculations!A95,References!$H$63:$H$98,0)))</f>
        <v>#N/A</v>
      </c>
      <c r="D112" s="130" t="e">
        <f>IF(Worksheet!I104="",NA( ),Worksheet!I104)</f>
        <v>#N/A</v>
      </c>
      <c r="E112" s="130" t="e">
        <f>IF(Worksheet!K104="",NA( ),Worksheet!K104)</f>
        <v>#N/A</v>
      </c>
      <c r="F112" s="272"/>
      <c r="H112" s="438" t="e">
        <f>IF(Worksheet!G104="",NA(),Worksheet!G104)</f>
        <v>#N/A</v>
      </c>
      <c r="I112" s="438"/>
      <c r="J112" s="438"/>
      <c r="K112" s="272"/>
      <c r="M112" s="439"/>
      <c r="N112" s="440"/>
      <c r="O112" s="440"/>
      <c r="P112" s="440"/>
      <c r="Q112" s="440"/>
      <c r="R112" s="440"/>
      <c r="S112" s="441"/>
    </row>
    <row r="113" spans="2:19" ht="14.5" customHeight="1" x14ac:dyDescent="0.35">
      <c r="B113" s="272"/>
      <c r="C113" s="130" t="e">
        <f>IF(Worksheet!I105="",NA( ),INDEX(References!$D$13:$D$48,MATCH(Calculations!A96,References!$H$63:$H$98,0)))</f>
        <v>#N/A</v>
      </c>
      <c r="D113" s="130" t="e">
        <f>IF(Worksheet!I105="",NA( ),Worksheet!I105)</f>
        <v>#N/A</v>
      </c>
      <c r="E113" s="130" t="e">
        <f>IF(Worksheet!K105="",NA( ),Worksheet!K105)</f>
        <v>#N/A</v>
      </c>
      <c r="F113" s="272"/>
      <c r="H113" s="438" t="e">
        <f>IF(Worksheet!G105="",NA(),Worksheet!G105)</f>
        <v>#N/A</v>
      </c>
      <c r="I113" s="438"/>
      <c r="J113" s="438"/>
      <c r="K113" s="272"/>
      <c r="M113" s="439"/>
      <c r="N113" s="440"/>
      <c r="O113" s="440"/>
      <c r="P113" s="440"/>
      <c r="Q113" s="440"/>
      <c r="R113" s="440"/>
      <c r="S113" s="441"/>
    </row>
    <row r="114" spans="2:19" ht="14.5" customHeight="1" x14ac:dyDescent="0.35">
      <c r="B114" s="272"/>
      <c r="C114" s="130" t="e">
        <f>IF(Worksheet!I106="",NA( ),INDEX(References!$D$13:$D$48,MATCH(Calculations!A97,References!$H$63:$H$98,0)))</f>
        <v>#N/A</v>
      </c>
      <c r="D114" s="130" t="str">
        <f>IF(Worksheet!I106="",NA( ),Worksheet!I106)</f>
        <v>Proposed Qty</v>
      </c>
      <c r="E114" s="130" t="str">
        <f>IF(Worksheet!K106="",NA( ),Worksheet!K106)</f>
        <v>Proposed Watts</v>
      </c>
      <c r="F114" s="272"/>
      <c r="H114" s="438" t="str">
        <f>IF(Worksheet!G106="",NA(),Worksheet!G106)</f>
        <v>Lighting Type to be Replaced</v>
      </c>
      <c r="I114" s="438"/>
      <c r="J114" s="438"/>
      <c r="K114" s="272"/>
      <c r="M114" s="439"/>
      <c r="N114" s="440"/>
      <c r="O114" s="440"/>
      <c r="P114" s="440"/>
      <c r="Q114" s="440"/>
      <c r="R114" s="440"/>
      <c r="S114" s="441"/>
    </row>
    <row r="115" spans="2:19" x14ac:dyDescent="0.35">
      <c r="B115" s="272"/>
      <c r="C115" s="130" t="e">
        <f>IF(Worksheet!I107="",NA( ),INDEX(References!$D$13:$D$48,MATCH(Calculations!A98,References!$H$63:$H$98,0)))</f>
        <v>#N/A</v>
      </c>
      <c r="D115" s="130" t="e">
        <f>IF(Worksheet!I107="",NA( ),Worksheet!I107)</f>
        <v>#N/A</v>
      </c>
      <c r="E115" s="130" t="e">
        <f>IF(Worksheet!K107="",NA( ),Worksheet!K107)</f>
        <v>#N/A</v>
      </c>
      <c r="F115" s="272"/>
      <c r="H115" s="438" t="e">
        <f>IF(Worksheet!G107="",NA(),Worksheet!G107)</f>
        <v>#N/A</v>
      </c>
      <c r="I115" s="438"/>
      <c r="J115" s="438"/>
      <c r="K115" s="272"/>
      <c r="M115" s="439"/>
      <c r="N115" s="440"/>
      <c r="O115" s="440"/>
      <c r="P115" s="440"/>
      <c r="Q115" s="440"/>
      <c r="R115" s="440"/>
      <c r="S115" s="441"/>
    </row>
    <row r="116" spans="2:19" x14ac:dyDescent="0.35">
      <c r="B116" s="272"/>
      <c r="C116" s="130" t="e">
        <f>IF(Worksheet!I108="",NA( ),INDEX(References!$D$13:$D$48,MATCH(Calculations!A99,References!$H$63:$H$98,0)))</f>
        <v>#N/A</v>
      </c>
      <c r="D116" s="130" t="e">
        <f>IF(Worksheet!I108="",NA( ),Worksheet!I108)</f>
        <v>#N/A</v>
      </c>
      <c r="E116" s="130" t="e">
        <f>IF(Worksheet!K108="",NA( ),Worksheet!K108)</f>
        <v>#N/A</v>
      </c>
      <c r="F116" s="272"/>
      <c r="H116" s="438" t="e">
        <f>IF(Worksheet!G108="",NA(),Worksheet!G108)</f>
        <v>#N/A</v>
      </c>
      <c r="I116" s="438"/>
      <c r="J116" s="438"/>
      <c r="K116" s="272"/>
      <c r="M116" s="439"/>
      <c r="N116" s="440"/>
      <c r="O116" s="440"/>
      <c r="P116" s="440"/>
      <c r="Q116" s="440"/>
      <c r="R116" s="440"/>
      <c r="S116" s="441"/>
    </row>
    <row r="117" spans="2:19" x14ac:dyDescent="0.35">
      <c r="B117" s="272"/>
      <c r="C117" s="130" t="e">
        <f>IF(Worksheet!I109="",NA( ),INDEX(References!$D$13:$D$48,MATCH(Calculations!A100,References!$H$63:$H$98,0)))</f>
        <v>#N/A</v>
      </c>
      <c r="D117" s="130" t="e">
        <f>IF(Worksheet!I109="",NA( ),Worksheet!I109)</f>
        <v>#N/A</v>
      </c>
      <c r="E117" s="130" t="e">
        <f>IF(Worksheet!K109="",NA( ),Worksheet!K109)</f>
        <v>#N/A</v>
      </c>
      <c r="F117" s="272"/>
      <c r="H117" s="438" t="e">
        <f>IF(Worksheet!G109="",NA(),Worksheet!G109)</f>
        <v>#N/A</v>
      </c>
      <c r="I117" s="438"/>
      <c r="J117" s="438"/>
      <c r="K117" s="272"/>
      <c r="M117" s="439"/>
      <c r="N117" s="440"/>
      <c r="O117" s="440"/>
      <c r="P117" s="440"/>
      <c r="Q117" s="440"/>
      <c r="R117" s="440"/>
      <c r="S117" s="441"/>
    </row>
    <row r="118" spans="2:19" x14ac:dyDescent="0.35">
      <c r="B118" s="272"/>
      <c r="C118" s="130" t="e">
        <f>IF(Worksheet!I110="",NA( ),INDEX(References!$D$13:$D$48,MATCH(Calculations!A101,References!$H$63:$H$98,0)))</f>
        <v>#N/A</v>
      </c>
      <c r="D118" s="130" t="e">
        <f>IF(Worksheet!I110="",NA( ),Worksheet!I110)</f>
        <v>#N/A</v>
      </c>
      <c r="E118" s="130" t="e">
        <f>IF(Worksheet!K110="",NA( ),Worksheet!K110)</f>
        <v>#N/A</v>
      </c>
      <c r="F118" s="272"/>
      <c r="H118" s="438" t="e">
        <f>IF(Worksheet!G110="",NA(),Worksheet!G110)</f>
        <v>#N/A</v>
      </c>
      <c r="I118" s="438"/>
      <c r="J118" s="438"/>
      <c r="K118" s="272"/>
      <c r="M118" s="439"/>
      <c r="N118" s="440"/>
      <c r="O118" s="440"/>
      <c r="P118" s="440"/>
      <c r="Q118" s="440"/>
      <c r="R118" s="440"/>
      <c r="S118" s="441"/>
    </row>
    <row r="119" spans="2:19" ht="14.5" customHeight="1" x14ac:dyDescent="0.35">
      <c r="B119" s="272"/>
      <c r="C119" s="130" t="e">
        <f>IF(Worksheet!I111="",NA( ),INDEX(References!$D$13:$D$48,MATCH(Calculations!A102,References!$H$63:$H$98,0)))</f>
        <v>#N/A</v>
      </c>
      <c r="D119" s="130" t="e">
        <f>IF(Worksheet!I111="",NA( ),Worksheet!I111)</f>
        <v>#N/A</v>
      </c>
      <c r="E119" s="130" t="e">
        <f>IF(Worksheet!K111="",NA( ),Worksheet!K111)</f>
        <v>#N/A</v>
      </c>
      <c r="F119" s="272"/>
      <c r="H119" s="438" t="e">
        <f>IF(Worksheet!G111="",NA(),Worksheet!G111)</f>
        <v>#N/A</v>
      </c>
      <c r="I119" s="438"/>
      <c r="J119" s="438"/>
      <c r="K119" s="272"/>
      <c r="M119" s="439"/>
      <c r="N119" s="440"/>
      <c r="O119" s="440"/>
      <c r="P119" s="440"/>
      <c r="Q119" s="440"/>
      <c r="R119" s="440"/>
      <c r="S119" s="441"/>
    </row>
    <row r="120" spans="2:19" ht="14.5" customHeight="1" x14ac:dyDescent="0.35">
      <c r="B120" s="272"/>
      <c r="C120" s="130" t="e">
        <f>IF(Worksheet!I112="",NA( ),INDEX(References!$D$13:$D$48,MATCH(Calculations!A103,References!$H$63:$H$98,0)))</f>
        <v>#N/A</v>
      </c>
      <c r="D120" s="130" t="e">
        <f>IF(Worksheet!I112="",NA( ),Worksheet!I112)</f>
        <v>#N/A</v>
      </c>
      <c r="E120" s="130" t="e">
        <f>IF(Worksheet!K112="",NA( ),Worksheet!K112)</f>
        <v>#N/A</v>
      </c>
      <c r="F120" s="272"/>
      <c r="H120" s="438" t="e">
        <f>IF(Worksheet!G112="",NA(),Worksheet!G112)</f>
        <v>#N/A</v>
      </c>
      <c r="I120" s="438"/>
      <c r="J120" s="438"/>
      <c r="K120" s="272"/>
      <c r="M120" s="439"/>
      <c r="N120" s="440"/>
      <c r="O120" s="440"/>
      <c r="P120" s="440"/>
      <c r="Q120" s="440"/>
      <c r="R120" s="440"/>
      <c r="S120" s="441"/>
    </row>
    <row r="121" spans="2:19" ht="14.5" customHeight="1" x14ac:dyDescent="0.35">
      <c r="B121" s="272"/>
      <c r="C121" s="130" t="e">
        <f>IF(Worksheet!I113="",NA( ),INDEX(References!$D$13:$D$48,MATCH(Calculations!A104,References!$H$63:$H$98,0)))</f>
        <v>#N/A</v>
      </c>
      <c r="D121" s="130" t="e">
        <f>IF(Worksheet!I113="",NA( ),Worksheet!I113)</f>
        <v>#N/A</v>
      </c>
      <c r="E121" s="130" t="e">
        <f>IF(Worksheet!K113="",NA( ),Worksheet!K113)</f>
        <v>#N/A</v>
      </c>
      <c r="F121" s="272"/>
      <c r="H121" s="438" t="e">
        <f>IF(Worksheet!G113="",NA(),Worksheet!G113)</f>
        <v>#N/A</v>
      </c>
      <c r="I121" s="438"/>
      <c r="J121" s="438"/>
      <c r="K121" s="272"/>
      <c r="M121" s="439"/>
      <c r="N121" s="440"/>
      <c r="O121" s="440"/>
      <c r="P121" s="440"/>
      <c r="Q121" s="440"/>
      <c r="R121" s="440"/>
      <c r="S121" s="441"/>
    </row>
    <row r="122" spans="2:19" ht="14.5" customHeight="1" x14ac:dyDescent="0.35">
      <c r="B122" s="272"/>
      <c r="C122" s="130" t="e">
        <f>IF(Worksheet!I114="",NA( ),INDEX(References!$D$13:$D$48,MATCH(Calculations!A105,References!$H$63:$H$98,0)))</f>
        <v>#N/A</v>
      </c>
      <c r="D122" s="130" t="str">
        <f>IF(Worksheet!I114="",NA( ),Worksheet!I114)</f>
        <v>Proposed Qty</v>
      </c>
      <c r="E122" s="130" t="str">
        <f>IF(Worksheet!K114="",NA( ),Worksheet!K114)</f>
        <v>Proposed Watts</v>
      </c>
      <c r="F122" s="272"/>
      <c r="H122" s="438" t="str">
        <f>IF(Worksheet!G114="",NA(),Worksheet!G114)</f>
        <v>Lighting Type to be Replaced</v>
      </c>
      <c r="I122" s="438"/>
      <c r="J122" s="438"/>
      <c r="K122" s="272"/>
      <c r="M122" s="439"/>
      <c r="N122" s="440"/>
      <c r="O122" s="440"/>
      <c r="P122" s="440"/>
      <c r="Q122" s="440"/>
      <c r="R122" s="440"/>
      <c r="S122" s="441"/>
    </row>
    <row r="123" spans="2:19" x14ac:dyDescent="0.35">
      <c r="B123" s="272"/>
      <c r="C123" s="130" t="e">
        <f>IF(Worksheet!I115="",NA( ),INDEX(References!$D$13:$D$48,MATCH(Calculations!A106,References!$H$63:$H$98,0)))</f>
        <v>#N/A</v>
      </c>
      <c r="D123" s="130" t="e">
        <f>IF(Worksheet!I115="",NA( ),Worksheet!I115)</f>
        <v>#N/A</v>
      </c>
      <c r="E123" s="130" t="e">
        <f>IF(Worksheet!K115="",NA( ),Worksheet!K115)</f>
        <v>#N/A</v>
      </c>
      <c r="F123" s="272"/>
      <c r="H123" s="438" t="e">
        <f>IF(Worksheet!G115="",NA(),Worksheet!G115)</f>
        <v>#N/A</v>
      </c>
      <c r="I123" s="438"/>
      <c r="J123" s="438"/>
      <c r="K123" s="272"/>
      <c r="M123" s="439"/>
      <c r="N123" s="440"/>
      <c r="O123" s="440"/>
      <c r="P123" s="440"/>
      <c r="Q123" s="440"/>
      <c r="R123" s="440"/>
      <c r="S123" s="441"/>
    </row>
    <row r="124" spans="2:19" x14ac:dyDescent="0.35">
      <c r="B124" s="272"/>
      <c r="C124" s="130" t="e">
        <f>IF(Worksheet!I116="",NA( ),INDEX(References!$D$13:$D$48,MATCH(Calculations!A107,References!$H$63:$H$98,0)))</f>
        <v>#N/A</v>
      </c>
      <c r="D124" s="130" t="e">
        <f>IF(Worksheet!I116="",NA( ),Worksheet!I116)</f>
        <v>#N/A</v>
      </c>
      <c r="E124" s="130" t="e">
        <f>IF(Worksheet!K116="",NA( ),Worksheet!K116)</f>
        <v>#N/A</v>
      </c>
      <c r="F124" s="272"/>
      <c r="H124" s="438" t="e">
        <f>IF(Worksheet!G116="",NA(),Worksheet!G116)</f>
        <v>#N/A</v>
      </c>
      <c r="I124" s="438"/>
      <c r="J124" s="438"/>
      <c r="K124" s="272"/>
      <c r="M124" s="439"/>
      <c r="N124" s="440"/>
      <c r="O124" s="440"/>
      <c r="P124" s="440"/>
      <c r="Q124" s="440"/>
      <c r="R124" s="440"/>
      <c r="S124" s="441"/>
    </row>
    <row r="125" spans="2:19" x14ac:dyDescent="0.35">
      <c r="B125" s="272"/>
      <c r="C125" s="130" t="e">
        <f>IF(Worksheet!I117="",NA( ),INDEX(References!$D$13:$D$48,MATCH(Calculations!A108,References!$H$63:$H$98,0)))</f>
        <v>#N/A</v>
      </c>
      <c r="D125" s="130" t="e">
        <f>IF(Worksheet!I117="",NA( ),Worksheet!I117)</f>
        <v>#N/A</v>
      </c>
      <c r="E125" s="130" t="e">
        <f>IF(Worksheet!K117="",NA( ),Worksheet!K117)</f>
        <v>#N/A</v>
      </c>
      <c r="F125" s="272"/>
      <c r="H125" s="438" t="e">
        <f>IF(Worksheet!G117="",NA(),Worksheet!G117)</f>
        <v>#N/A</v>
      </c>
      <c r="I125" s="438"/>
      <c r="J125" s="438"/>
      <c r="K125" s="272"/>
      <c r="M125" s="439"/>
      <c r="N125" s="440"/>
      <c r="O125" s="440"/>
      <c r="P125" s="440"/>
      <c r="Q125" s="440"/>
      <c r="R125" s="440"/>
      <c r="S125" s="441"/>
    </row>
    <row r="126" spans="2:19" x14ac:dyDescent="0.35">
      <c r="B126" s="272"/>
      <c r="C126" s="130" t="e">
        <f>IF(Worksheet!I118="",NA( ),INDEX(References!$D$13:$D$48,MATCH(Calculations!A109,References!$H$63:$H$98,0)))</f>
        <v>#N/A</v>
      </c>
      <c r="D126" s="130" t="e">
        <f>IF(Worksheet!I118="",NA( ),Worksheet!I118)</f>
        <v>#N/A</v>
      </c>
      <c r="E126" s="130" t="e">
        <f>IF(Worksheet!K118="",NA( ),Worksheet!K118)</f>
        <v>#N/A</v>
      </c>
      <c r="F126" s="272"/>
      <c r="H126" s="438" t="e">
        <f>IF(Worksheet!G118="",NA(),Worksheet!G118)</f>
        <v>#N/A</v>
      </c>
      <c r="I126" s="438"/>
      <c r="J126" s="438"/>
      <c r="K126" s="272"/>
      <c r="M126" s="439"/>
      <c r="N126" s="440"/>
      <c r="O126" s="440"/>
      <c r="P126" s="440"/>
      <c r="Q126" s="440"/>
      <c r="R126" s="440"/>
      <c r="S126" s="441"/>
    </row>
    <row r="127" spans="2:19" ht="14.5" customHeight="1" x14ac:dyDescent="0.35">
      <c r="B127" s="272"/>
      <c r="C127" s="130" t="e">
        <f>IF(Worksheet!I119="",NA( ),INDEX(References!$D$13:$D$48,MATCH(Calculations!A110,References!$H$63:$H$98,0)))</f>
        <v>#N/A</v>
      </c>
      <c r="D127" s="130" t="e">
        <f>IF(Worksheet!I119="",NA( ),Worksheet!I119)</f>
        <v>#N/A</v>
      </c>
      <c r="E127" s="130" t="e">
        <f>IF(Worksheet!K119="",NA( ),Worksheet!K119)</f>
        <v>#N/A</v>
      </c>
      <c r="F127" s="272"/>
      <c r="H127" s="438" t="e">
        <f>IF(Worksheet!G119="",NA(),Worksheet!G119)</f>
        <v>#N/A</v>
      </c>
      <c r="I127" s="438"/>
      <c r="J127" s="438"/>
      <c r="K127" s="272"/>
      <c r="M127" s="439"/>
      <c r="N127" s="440"/>
      <c r="O127" s="440"/>
      <c r="P127" s="440"/>
      <c r="Q127" s="440"/>
      <c r="R127" s="440"/>
      <c r="S127" s="441"/>
    </row>
    <row r="128" spans="2:19" ht="14.5" customHeight="1" x14ac:dyDescent="0.35">
      <c r="B128" s="272"/>
      <c r="C128" s="130" t="e">
        <f>IF(Worksheet!I120="",NA( ),INDEX(References!$D$13:$D$48,MATCH(Calculations!A111,References!$H$63:$H$98,0)))</f>
        <v>#N/A</v>
      </c>
      <c r="D128" s="130" t="e">
        <f>IF(Worksheet!I120="",NA( ),Worksheet!I120)</f>
        <v>#N/A</v>
      </c>
      <c r="E128" s="130" t="e">
        <f>IF(Worksheet!K120="",NA( ),Worksheet!K120)</f>
        <v>#N/A</v>
      </c>
      <c r="F128" s="272"/>
      <c r="H128" s="438" t="e">
        <f>IF(Worksheet!G120="",NA(),Worksheet!G120)</f>
        <v>#N/A</v>
      </c>
      <c r="I128" s="438"/>
      <c r="J128" s="438"/>
      <c r="K128" s="272"/>
      <c r="M128" s="439"/>
      <c r="N128" s="440"/>
      <c r="O128" s="440"/>
      <c r="P128" s="440"/>
      <c r="Q128" s="440"/>
      <c r="R128" s="440"/>
      <c r="S128" s="441"/>
    </row>
    <row r="129" spans="2:19" ht="14.5" customHeight="1" x14ac:dyDescent="0.35">
      <c r="B129" s="272"/>
      <c r="C129" s="130" t="e">
        <f>IF(Worksheet!I121="",NA( ),INDEX(References!$D$13:$D$48,MATCH(Calculations!A112,References!$H$63:$H$98,0)))</f>
        <v>#N/A</v>
      </c>
      <c r="D129" s="130" t="e">
        <f>IF(Worksheet!I121="",NA( ),Worksheet!I121)</f>
        <v>#N/A</v>
      </c>
      <c r="E129" s="130" t="e">
        <f>IF(Worksheet!K121="",NA( ),Worksheet!K121)</f>
        <v>#N/A</v>
      </c>
      <c r="F129" s="272"/>
      <c r="H129" s="438" t="e">
        <f>IF(Worksheet!G121="",NA(),Worksheet!G121)</f>
        <v>#N/A</v>
      </c>
      <c r="I129" s="438"/>
      <c r="J129" s="438"/>
      <c r="K129" s="272"/>
      <c r="M129" s="439"/>
      <c r="N129" s="440"/>
      <c r="O129" s="440"/>
      <c r="P129" s="440"/>
      <c r="Q129" s="440"/>
      <c r="R129" s="440"/>
      <c r="S129" s="441"/>
    </row>
    <row r="130" spans="2:19" ht="14.5" customHeight="1" x14ac:dyDescent="0.35">
      <c r="B130" s="272"/>
      <c r="C130" s="130" t="e">
        <f>IF(Worksheet!I122="",NA( ),INDEX(References!$D$13:$D$48,MATCH(Calculations!A113,References!$H$63:$H$98,0)))</f>
        <v>#N/A</v>
      </c>
      <c r="D130" s="130" t="str">
        <f>IF(Worksheet!I122="",NA( ),Worksheet!I122)</f>
        <v>Proposed Qty</v>
      </c>
      <c r="E130" s="130" t="str">
        <f>IF(Worksheet!K122="",NA( ),Worksheet!K122)</f>
        <v>Proposed Watts</v>
      </c>
      <c r="F130" s="272"/>
      <c r="H130" s="438" t="str">
        <f>IF(Worksheet!G122="",NA(),Worksheet!G122)</f>
        <v>Lighting Type to be Replaced</v>
      </c>
      <c r="I130" s="438"/>
      <c r="J130" s="438"/>
      <c r="K130" s="272"/>
      <c r="M130" s="439"/>
      <c r="N130" s="440"/>
      <c r="O130" s="440"/>
      <c r="P130" s="440"/>
      <c r="Q130" s="440"/>
      <c r="R130" s="440"/>
      <c r="S130" s="441"/>
    </row>
    <row r="131" spans="2:19" x14ac:dyDescent="0.35">
      <c r="B131" s="272"/>
      <c r="C131" s="130" t="e">
        <f>IF(Worksheet!I123="",NA( ),INDEX(References!$D$13:$D$48,MATCH(Calculations!A114,References!$H$63:$H$98,0)))</f>
        <v>#N/A</v>
      </c>
      <c r="D131" s="130" t="e">
        <f>IF(Worksheet!I123="",NA( ),Worksheet!I123)</f>
        <v>#N/A</v>
      </c>
      <c r="E131" s="130" t="e">
        <f>IF(Worksheet!K123="",NA( ),Worksheet!K123)</f>
        <v>#N/A</v>
      </c>
      <c r="F131" s="272"/>
      <c r="H131" s="438" t="e">
        <f>IF(Worksheet!G123="",NA(),Worksheet!G123)</f>
        <v>#N/A</v>
      </c>
      <c r="I131" s="438"/>
      <c r="J131" s="438"/>
      <c r="K131" s="272"/>
      <c r="M131" s="439"/>
      <c r="N131" s="440"/>
      <c r="O131" s="440"/>
      <c r="P131" s="440"/>
      <c r="Q131" s="440"/>
      <c r="R131" s="440"/>
      <c r="S131" s="441"/>
    </row>
    <row r="132" spans="2:19" x14ac:dyDescent="0.35">
      <c r="B132" s="272"/>
      <c r="C132" s="130" t="e">
        <f>IF(Worksheet!I124="",NA( ),INDEX(References!$D$13:$D$48,MATCH(Calculations!A115,References!$H$63:$H$98,0)))</f>
        <v>#N/A</v>
      </c>
      <c r="D132" s="130" t="e">
        <f>IF(Worksheet!I124="",NA( ),Worksheet!I124)</f>
        <v>#N/A</v>
      </c>
      <c r="E132" s="130" t="e">
        <f>IF(Worksheet!K124="",NA( ),Worksheet!K124)</f>
        <v>#N/A</v>
      </c>
      <c r="F132" s="272"/>
      <c r="H132" s="438" t="e">
        <f>IF(Worksheet!G124="",NA(),Worksheet!G124)</f>
        <v>#N/A</v>
      </c>
      <c r="I132" s="438"/>
      <c r="J132" s="438"/>
      <c r="K132" s="272"/>
      <c r="M132" s="439"/>
      <c r="N132" s="440"/>
      <c r="O132" s="440"/>
      <c r="P132" s="440"/>
      <c r="Q132" s="440"/>
      <c r="R132" s="440"/>
      <c r="S132" s="441"/>
    </row>
    <row r="133" spans="2:19" x14ac:dyDescent="0.35">
      <c r="B133" s="272"/>
      <c r="C133" s="130" t="e">
        <f>IF(Worksheet!I125="",NA( ),INDEX(References!$D$13:$D$48,MATCH(Calculations!A116,References!$H$63:$H$98,0)))</f>
        <v>#N/A</v>
      </c>
      <c r="D133" s="130" t="e">
        <f>IF(Worksheet!I125="",NA( ),Worksheet!I125)</f>
        <v>#N/A</v>
      </c>
      <c r="E133" s="130" t="e">
        <f>IF(Worksheet!K125="",NA( ),Worksheet!K125)</f>
        <v>#N/A</v>
      </c>
      <c r="F133" s="272"/>
      <c r="H133" s="438" t="e">
        <f>IF(Worksheet!G125="",NA(),Worksheet!G125)</f>
        <v>#N/A</v>
      </c>
      <c r="I133" s="438"/>
      <c r="J133" s="438"/>
      <c r="K133" s="272"/>
      <c r="M133" s="439"/>
      <c r="N133" s="440"/>
      <c r="O133" s="440"/>
      <c r="P133" s="440"/>
      <c r="Q133" s="440"/>
      <c r="R133" s="440"/>
      <c r="S133" s="441"/>
    </row>
    <row r="134" spans="2:19" x14ac:dyDescent="0.35">
      <c r="B134" s="272"/>
      <c r="C134" s="130" t="e">
        <f>IF(Worksheet!I126="",NA( ),INDEX(References!$D$13:$D$48,MATCH(Calculations!A117,References!$H$63:$H$98,0)))</f>
        <v>#N/A</v>
      </c>
      <c r="D134" s="130" t="e">
        <f>IF(Worksheet!I126="",NA( ),Worksheet!I126)</f>
        <v>#N/A</v>
      </c>
      <c r="E134" s="130" t="e">
        <f>IF(Worksheet!K126="",NA( ),Worksheet!K126)</f>
        <v>#N/A</v>
      </c>
      <c r="F134" s="272"/>
      <c r="H134" s="438" t="e">
        <f>IF(Worksheet!G126="",NA(),Worksheet!G126)</f>
        <v>#N/A</v>
      </c>
      <c r="I134" s="438"/>
      <c r="J134" s="438"/>
      <c r="K134" s="272"/>
      <c r="M134" s="439"/>
      <c r="N134" s="440"/>
      <c r="O134" s="440"/>
      <c r="P134" s="440"/>
      <c r="Q134" s="440"/>
      <c r="R134" s="440"/>
      <c r="S134" s="441"/>
    </row>
    <row r="135" spans="2:19" ht="14.5" customHeight="1" x14ac:dyDescent="0.35">
      <c r="B135" s="272"/>
      <c r="C135" s="130" t="e">
        <f>IF(Worksheet!I127="",NA( ),INDEX(References!$D$13:$D$48,MATCH(Calculations!A118,References!$H$63:$H$98,0)))</f>
        <v>#N/A</v>
      </c>
      <c r="D135" s="130" t="e">
        <f>IF(Worksheet!I127="",NA( ),Worksheet!I127)</f>
        <v>#N/A</v>
      </c>
      <c r="E135" s="130" t="e">
        <f>IF(Worksheet!K127="",NA( ),Worksheet!K127)</f>
        <v>#N/A</v>
      </c>
      <c r="F135" s="272"/>
      <c r="H135" s="438" t="e">
        <f>IF(Worksheet!G127="",NA(),Worksheet!G127)</f>
        <v>#N/A</v>
      </c>
      <c r="I135" s="438"/>
      <c r="J135" s="438"/>
      <c r="K135" s="272"/>
      <c r="M135" s="439"/>
      <c r="N135" s="440"/>
      <c r="O135" s="440"/>
      <c r="P135" s="440"/>
      <c r="Q135" s="440"/>
      <c r="R135" s="440"/>
      <c r="S135" s="441"/>
    </row>
    <row r="136" spans="2:19" ht="14.5" customHeight="1" x14ac:dyDescent="0.35">
      <c r="B136" s="272"/>
      <c r="C136" s="130" t="e">
        <f>IF(Worksheet!I128="",NA( ),INDEX(References!$D$13:$D$48,MATCH(Calculations!A119,References!$H$63:$H$98,0)))</f>
        <v>#N/A</v>
      </c>
      <c r="D136" s="130" t="e">
        <f>IF(Worksheet!I128="",NA( ),Worksheet!I128)</f>
        <v>#N/A</v>
      </c>
      <c r="E136" s="130" t="e">
        <f>IF(Worksheet!K128="",NA( ),Worksheet!K128)</f>
        <v>#N/A</v>
      </c>
      <c r="F136" s="272"/>
      <c r="H136" s="438" t="e">
        <f>IF(Worksheet!G128="",NA(),Worksheet!G128)</f>
        <v>#N/A</v>
      </c>
      <c r="I136" s="438"/>
      <c r="J136" s="438"/>
      <c r="K136" s="272"/>
      <c r="M136" s="439"/>
      <c r="N136" s="440"/>
      <c r="O136" s="440"/>
      <c r="P136" s="440"/>
      <c r="Q136" s="440"/>
      <c r="R136" s="440"/>
      <c r="S136" s="441"/>
    </row>
    <row r="137" spans="2:19" ht="14.5" customHeight="1" x14ac:dyDescent="0.35">
      <c r="B137" s="272"/>
      <c r="C137" s="130" t="e">
        <f>IF(Worksheet!I129="",NA( ),INDEX(References!$D$13:$D$48,MATCH(Calculations!A120,References!$H$63:$H$98,0)))</f>
        <v>#N/A</v>
      </c>
      <c r="D137" s="130" t="e">
        <f>IF(Worksheet!I129="",NA( ),Worksheet!I129)</f>
        <v>#N/A</v>
      </c>
      <c r="E137" s="130" t="e">
        <f>IF(Worksheet!K129="",NA( ),Worksheet!K129)</f>
        <v>#N/A</v>
      </c>
      <c r="F137" s="272"/>
      <c r="H137" s="438" t="e">
        <f>IF(Worksheet!G129="",NA(),Worksheet!G129)</f>
        <v>#N/A</v>
      </c>
      <c r="I137" s="438"/>
      <c r="J137" s="438"/>
      <c r="K137" s="272"/>
      <c r="M137" s="439"/>
      <c r="N137" s="440"/>
      <c r="O137" s="440"/>
      <c r="P137" s="440"/>
      <c r="Q137" s="440"/>
      <c r="R137" s="440"/>
      <c r="S137" s="441"/>
    </row>
    <row r="138" spans="2:19" ht="14.5" customHeight="1" x14ac:dyDescent="0.35">
      <c r="B138" s="272"/>
      <c r="C138" s="130" t="e">
        <f>IF(Worksheet!I130="",NA( ),INDEX(References!$D$13:$D$48,MATCH(Calculations!A121,References!$H$63:$H$98,0)))</f>
        <v>#N/A</v>
      </c>
      <c r="D138" s="130" t="str">
        <f>IF(Worksheet!I130="",NA( ),Worksheet!I130)</f>
        <v>Proposed Qty</v>
      </c>
      <c r="E138" s="130" t="str">
        <f>IF(Worksheet!K130="",NA( ),Worksheet!K130)</f>
        <v>Proposed Watts</v>
      </c>
      <c r="F138" s="272"/>
      <c r="H138" s="438" t="str">
        <f>IF(Worksheet!G130="",NA(),Worksheet!G130)</f>
        <v>Lighting Type to be Replaced</v>
      </c>
      <c r="I138" s="438"/>
      <c r="J138" s="438"/>
      <c r="K138" s="272"/>
      <c r="M138" s="439"/>
      <c r="N138" s="440"/>
      <c r="O138" s="440"/>
      <c r="P138" s="440"/>
      <c r="Q138" s="440"/>
      <c r="R138" s="440"/>
      <c r="S138" s="441"/>
    </row>
    <row r="139" spans="2:19" x14ac:dyDescent="0.35">
      <c r="B139" s="272"/>
      <c r="C139" s="130" t="e">
        <f>IF(Worksheet!I131="",NA( ),INDEX(References!$D$13:$D$48,MATCH(Calculations!A122,References!$H$63:$H$98,0)))</f>
        <v>#N/A</v>
      </c>
      <c r="D139" s="130" t="e">
        <f>IF(Worksheet!I131="",NA( ),Worksheet!I131)</f>
        <v>#N/A</v>
      </c>
      <c r="E139" s="130" t="e">
        <f>IF(Worksheet!K131="",NA( ),Worksheet!K131)</f>
        <v>#N/A</v>
      </c>
      <c r="F139" s="272"/>
      <c r="H139" s="438" t="e">
        <f>IF(Worksheet!G131="",NA(),Worksheet!G131)</f>
        <v>#N/A</v>
      </c>
      <c r="I139" s="438"/>
      <c r="J139" s="438"/>
      <c r="K139" s="272"/>
      <c r="M139" s="439"/>
      <c r="N139" s="440"/>
      <c r="O139" s="440"/>
      <c r="P139" s="440"/>
      <c r="Q139" s="440"/>
      <c r="R139" s="440"/>
      <c r="S139" s="441"/>
    </row>
    <row r="140" spans="2:19" x14ac:dyDescent="0.35">
      <c r="B140" s="272"/>
      <c r="C140" s="130" t="e">
        <f>IF(Worksheet!I132="",NA( ),INDEX(References!$D$13:$D$48,MATCH(Calculations!A123,References!$H$63:$H$98,0)))</f>
        <v>#N/A</v>
      </c>
      <c r="D140" s="130" t="e">
        <f>IF(Worksheet!I132="",NA( ),Worksheet!I132)</f>
        <v>#N/A</v>
      </c>
      <c r="E140" s="130" t="e">
        <f>IF(Worksheet!K132="",NA( ),Worksheet!K132)</f>
        <v>#N/A</v>
      </c>
      <c r="F140" s="272"/>
      <c r="H140" s="438" t="e">
        <f>IF(Worksheet!G132="",NA(),Worksheet!G132)</f>
        <v>#N/A</v>
      </c>
      <c r="I140" s="438"/>
      <c r="J140" s="438"/>
      <c r="K140" s="272"/>
      <c r="M140" s="439"/>
      <c r="N140" s="440"/>
      <c r="O140" s="440"/>
      <c r="P140" s="440"/>
      <c r="Q140" s="440"/>
      <c r="R140" s="440"/>
      <c r="S140" s="441"/>
    </row>
    <row r="141" spans="2:19" x14ac:dyDescent="0.35">
      <c r="B141" s="272"/>
      <c r="C141" s="130" t="e">
        <f>IF(Worksheet!I133="",NA( ),INDEX(References!$D$13:$D$48,MATCH(Calculations!A124,References!$H$63:$H$98,0)))</f>
        <v>#N/A</v>
      </c>
      <c r="D141" s="130" t="e">
        <f>IF(Worksheet!I133="",NA( ),Worksheet!I133)</f>
        <v>#N/A</v>
      </c>
      <c r="E141" s="130" t="e">
        <f>IF(Worksheet!K133="",NA( ),Worksheet!K133)</f>
        <v>#N/A</v>
      </c>
      <c r="F141" s="272"/>
      <c r="H141" s="438" t="e">
        <f>IF(Worksheet!G133="",NA(),Worksheet!G133)</f>
        <v>#N/A</v>
      </c>
      <c r="I141" s="438"/>
      <c r="J141" s="438"/>
      <c r="K141" s="272"/>
      <c r="M141" s="439"/>
      <c r="N141" s="440"/>
      <c r="O141" s="440"/>
      <c r="P141" s="440"/>
      <c r="Q141" s="440"/>
      <c r="R141" s="440"/>
      <c r="S141" s="441"/>
    </row>
    <row r="142" spans="2:19" x14ac:dyDescent="0.35">
      <c r="B142" s="272"/>
      <c r="C142" s="130" t="e">
        <f>IF(Worksheet!I134="",NA( ),INDEX(References!$D$13:$D$48,MATCH(Calculations!A125,References!$H$63:$H$98,0)))</f>
        <v>#N/A</v>
      </c>
      <c r="D142" s="130" t="e">
        <f>IF(Worksheet!I134="",NA( ),Worksheet!I134)</f>
        <v>#N/A</v>
      </c>
      <c r="E142" s="130" t="e">
        <f>IF(Worksheet!K134="",NA( ),Worksheet!K134)</f>
        <v>#N/A</v>
      </c>
      <c r="F142" s="272"/>
      <c r="H142" s="438" t="e">
        <f>IF(Worksheet!G134="",NA(),Worksheet!G134)</f>
        <v>#N/A</v>
      </c>
      <c r="I142" s="438"/>
      <c r="J142" s="438"/>
      <c r="K142" s="272"/>
      <c r="M142" s="439"/>
      <c r="N142" s="440"/>
      <c r="O142" s="440"/>
      <c r="P142" s="440"/>
      <c r="Q142" s="440"/>
      <c r="R142" s="440"/>
      <c r="S142" s="441"/>
    </row>
    <row r="143" spans="2:19" ht="14.5" customHeight="1" x14ac:dyDescent="0.35">
      <c r="B143" s="272"/>
      <c r="C143" s="130" t="e">
        <f>IF(Worksheet!I135="",NA( ),INDEX(References!$D$13:$D$48,MATCH(Calculations!A126,References!$H$63:$H$98,0)))</f>
        <v>#N/A</v>
      </c>
      <c r="D143" s="130" t="e">
        <f>IF(Worksheet!I135="",NA( ),Worksheet!I135)</f>
        <v>#N/A</v>
      </c>
      <c r="E143" s="130" t="e">
        <f>IF(Worksheet!K135="",NA( ),Worksheet!K135)</f>
        <v>#N/A</v>
      </c>
      <c r="F143" s="272"/>
      <c r="H143" s="438" t="e">
        <f>IF(Worksheet!G135="",NA(),Worksheet!G135)</f>
        <v>#N/A</v>
      </c>
      <c r="I143" s="438"/>
      <c r="J143" s="438"/>
      <c r="K143" s="272"/>
      <c r="M143" s="439"/>
      <c r="N143" s="440"/>
      <c r="O143" s="440"/>
      <c r="P143" s="440"/>
      <c r="Q143" s="440"/>
      <c r="R143" s="440"/>
      <c r="S143" s="441"/>
    </row>
    <row r="144" spans="2:19" ht="14.5" customHeight="1" x14ac:dyDescent="0.35">
      <c r="B144" s="272"/>
      <c r="C144" s="130" t="e">
        <f>IF(Worksheet!I136="",NA( ),INDEX(References!$D$13:$D$48,MATCH(Calculations!A127,References!$H$63:$H$98,0)))</f>
        <v>#N/A</v>
      </c>
      <c r="D144" s="130" t="e">
        <f>IF(Worksheet!I136="",NA( ),Worksheet!I136)</f>
        <v>#N/A</v>
      </c>
      <c r="E144" s="130" t="e">
        <f>IF(Worksheet!K136="",NA( ),Worksheet!K136)</f>
        <v>#N/A</v>
      </c>
      <c r="F144" s="272"/>
      <c r="H144" s="438" t="e">
        <f>IF(Worksheet!G136="",NA(),Worksheet!G136)</f>
        <v>#N/A</v>
      </c>
      <c r="I144" s="438"/>
      <c r="J144" s="438"/>
      <c r="K144" s="272"/>
      <c r="M144" s="439"/>
      <c r="N144" s="440"/>
      <c r="O144" s="440"/>
      <c r="P144" s="440"/>
      <c r="Q144" s="440"/>
      <c r="R144" s="440"/>
      <c r="S144" s="441"/>
    </row>
    <row r="145" spans="2:19" ht="14.5" customHeight="1" x14ac:dyDescent="0.35">
      <c r="B145" s="272"/>
      <c r="C145" s="130" t="e">
        <f>IF(Worksheet!I137="",NA( ),INDEX(References!$D$13:$D$48,MATCH(Calculations!A128,References!$H$63:$H$98,0)))</f>
        <v>#N/A</v>
      </c>
      <c r="D145" s="130" t="e">
        <f>IF(Worksheet!I137="",NA( ),Worksheet!I137)</f>
        <v>#N/A</v>
      </c>
      <c r="E145" s="130" t="e">
        <f>IF(Worksheet!K137="",NA( ),Worksheet!K137)</f>
        <v>#N/A</v>
      </c>
      <c r="F145" s="272"/>
      <c r="H145" s="438" t="e">
        <f>IF(Worksheet!G137="",NA(),Worksheet!G137)</f>
        <v>#N/A</v>
      </c>
      <c r="I145" s="438"/>
      <c r="J145" s="438"/>
      <c r="K145" s="272"/>
      <c r="M145" s="439"/>
      <c r="N145" s="440"/>
      <c r="O145" s="440"/>
      <c r="P145" s="440"/>
      <c r="Q145" s="440"/>
      <c r="R145" s="440"/>
      <c r="S145" s="441"/>
    </row>
    <row r="146" spans="2:19" ht="14.5" customHeight="1" x14ac:dyDescent="0.35">
      <c r="B146" s="272"/>
      <c r="C146" s="130" t="e">
        <f>IF(Worksheet!I138="",NA( ),INDEX(References!$D$13:$D$48,MATCH(Calculations!A129,References!$H$63:$H$98,0)))</f>
        <v>#N/A</v>
      </c>
      <c r="D146" s="130" t="str">
        <f>IF(Worksheet!I138="",NA( ),Worksheet!I138)</f>
        <v>Proposed Qty</v>
      </c>
      <c r="E146" s="130" t="str">
        <f>IF(Worksheet!K138="",NA( ),Worksheet!K138)</f>
        <v>Proposed Watts</v>
      </c>
      <c r="F146" s="272"/>
      <c r="H146" s="438" t="str">
        <f>IF(Worksheet!G138="",NA(),Worksheet!G138)</f>
        <v>Lighting Type to be Replaced</v>
      </c>
      <c r="I146" s="438"/>
      <c r="J146" s="438"/>
      <c r="K146" s="272"/>
      <c r="M146" s="439"/>
      <c r="N146" s="440"/>
      <c r="O146" s="440"/>
      <c r="P146" s="440"/>
      <c r="Q146" s="440"/>
      <c r="R146" s="440"/>
      <c r="S146" s="441"/>
    </row>
    <row r="147" spans="2:19" x14ac:dyDescent="0.35">
      <c r="B147" s="272"/>
      <c r="C147" s="130" t="e">
        <f>IF(Worksheet!I139="",NA( ),INDEX(References!$D$13:$D$48,MATCH(Calculations!A130,References!$H$63:$H$98,0)))</f>
        <v>#N/A</v>
      </c>
      <c r="D147" s="130" t="e">
        <f>IF(Worksheet!I139="",NA( ),Worksheet!I139)</f>
        <v>#N/A</v>
      </c>
      <c r="E147" s="130" t="e">
        <f>IF(Worksheet!K139="",NA( ),Worksheet!K139)</f>
        <v>#N/A</v>
      </c>
      <c r="F147" s="272"/>
      <c r="H147" s="438" t="e">
        <f>IF(Worksheet!G139="",NA(),Worksheet!G139)</f>
        <v>#N/A</v>
      </c>
      <c r="I147" s="438"/>
      <c r="J147" s="438"/>
      <c r="K147" s="272"/>
      <c r="M147" s="439"/>
      <c r="N147" s="440"/>
      <c r="O147" s="440"/>
      <c r="P147" s="440"/>
      <c r="Q147" s="440"/>
      <c r="R147" s="440"/>
      <c r="S147" s="441"/>
    </row>
    <row r="148" spans="2:19" x14ac:dyDescent="0.35">
      <c r="B148" s="272"/>
      <c r="C148" s="130" t="e">
        <f>IF(Worksheet!I140="",NA( ),INDEX(References!$D$13:$D$48,MATCH(Calculations!A131,References!$H$63:$H$98,0)))</f>
        <v>#N/A</v>
      </c>
      <c r="D148" s="130" t="e">
        <f>IF(Worksheet!I140="",NA( ),Worksheet!I140)</f>
        <v>#N/A</v>
      </c>
      <c r="E148" s="130" t="e">
        <f>IF(Worksheet!K140="",NA( ),Worksheet!K140)</f>
        <v>#N/A</v>
      </c>
      <c r="F148" s="272"/>
      <c r="H148" s="438" t="e">
        <f>IF(Worksheet!G140="",NA(),Worksheet!G140)</f>
        <v>#N/A</v>
      </c>
      <c r="I148" s="438"/>
      <c r="J148" s="438"/>
      <c r="K148" s="272"/>
      <c r="M148" s="439"/>
      <c r="N148" s="440"/>
      <c r="O148" s="440"/>
      <c r="P148" s="440"/>
      <c r="Q148" s="440"/>
      <c r="R148" s="440"/>
      <c r="S148" s="441"/>
    </row>
    <row r="149" spans="2:19" x14ac:dyDescent="0.35">
      <c r="B149" s="272"/>
      <c r="C149" s="130" t="e">
        <f>IF(Worksheet!I141="",NA( ),INDEX(References!$D$13:$D$48,MATCH(Calculations!A132,References!$H$63:$H$98,0)))</f>
        <v>#N/A</v>
      </c>
      <c r="D149" s="130" t="e">
        <f>IF(Worksheet!I141="",NA( ),Worksheet!I141)</f>
        <v>#N/A</v>
      </c>
      <c r="E149" s="130" t="e">
        <f>IF(Worksheet!K141="",NA( ),Worksheet!K141)</f>
        <v>#N/A</v>
      </c>
      <c r="F149" s="272"/>
      <c r="H149" s="438" t="e">
        <f>IF(Worksheet!G141="",NA(),Worksheet!G141)</f>
        <v>#N/A</v>
      </c>
      <c r="I149" s="438"/>
      <c r="J149" s="438"/>
      <c r="K149" s="272"/>
      <c r="M149" s="439"/>
      <c r="N149" s="440"/>
      <c r="O149" s="440"/>
      <c r="P149" s="440"/>
      <c r="Q149" s="440"/>
      <c r="R149" s="440"/>
      <c r="S149" s="441"/>
    </row>
    <row r="150" spans="2:19" x14ac:dyDescent="0.35">
      <c r="B150" s="272"/>
      <c r="C150" s="130" t="e">
        <f>IF(Worksheet!I142="",NA( ),INDEX(References!$D$13:$D$48,MATCH(Calculations!A133,References!$H$63:$H$98,0)))</f>
        <v>#N/A</v>
      </c>
      <c r="D150" s="130" t="e">
        <f>IF(Worksheet!I142="",NA( ),Worksheet!I142)</f>
        <v>#N/A</v>
      </c>
      <c r="E150" s="130" t="e">
        <f>IF(Worksheet!K142="",NA( ),Worksheet!K142)</f>
        <v>#N/A</v>
      </c>
      <c r="F150" s="272"/>
      <c r="H150" s="438" t="e">
        <f>IF(Worksheet!G142="",NA(),Worksheet!G142)</f>
        <v>#N/A</v>
      </c>
      <c r="I150" s="438"/>
      <c r="J150" s="438"/>
      <c r="K150" s="272"/>
      <c r="M150" s="439"/>
      <c r="N150" s="440"/>
      <c r="O150" s="440"/>
      <c r="P150" s="440"/>
      <c r="Q150" s="440"/>
      <c r="R150" s="440"/>
      <c r="S150" s="441"/>
    </row>
    <row r="151" spans="2:19" x14ac:dyDescent="0.35">
      <c r="B151" s="272"/>
      <c r="C151" s="130" t="e">
        <f>IF(Worksheet!I143="",NA( ),INDEX(References!$D$13:$D$48,MATCH(Calculations!A134,References!$H$63:$H$98,0)))</f>
        <v>#N/A</v>
      </c>
      <c r="D151" s="130" t="e">
        <f>IF(Worksheet!I143="",NA( ),Worksheet!I143)</f>
        <v>#N/A</v>
      </c>
      <c r="E151" s="130" t="e">
        <f>IF(Worksheet!K143="",NA( ),Worksheet!K143)</f>
        <v>#N/A</v>
      </c>
      <c r="F151" s="272"/>
      <c r="H151" s="438" t="e">
        <f>IF(Worksheet!G143="",NA(),Worksheet!G143)</f>
        <v>#N/A</v>
      </c>
      <c r="I151" s="438"/>
      <c r="J151" s="438"/>
      <c r="K151" s="272"/>
      <c r="M151" s="439"/>
      <c r="N151" s="440"/>
      <c r="O151" s="440"/>
      <c r="P151" s="440"/>
      <c r="Q151" s="440"/>
      <c r="R151" s="440"/>
      <c r="S151" s="441"/>
    </row>
    <row r="152" spans="2:19" x14ac:dyDescent="0.35">
      <c r="B152" s="272"/>
      <c r="C152" s="130" t="e">
        <f>IF(Worksheet!I144="",NA( ),INDEX(References!$D$13:$D$48,MATCH(Calculations!A135,References!$H$63:$H$98,0)))</f>
        <v>#N/A</v>
      </c>
      <c r="D152" s="130" t="e">
        <f>IF(Worksheet!I144="",NA( ),Worksheet!I144)</f>
        <v>#N/A</v>
      </c>
      <c r="E152" s="130" t="e">
        <f>IF(Worksheet!K144="",NA( ),Worksheet!K144)</f>
        <v>#N/A</v>
      </c>
      <c r="F152" s="272"/>
      <c r="H152" s="438" t="e">
        <f>IF(Worksheet!G144="",NA(),Worksheet!G144)</f>
        <v>#N/A</v>
      </c>
      <c r="I152" s="438"/>
      <c r="J152" s="438"/>
      <c r="K152" s="272"/>
      <c r="M152" s="439"/>
      <c r="N152" s="440"/>
      <c r="O152" s="440"/>
      <c r="P152" s="440"/>
      <c r="Q152" s="440"/>
      <c r="R152" s="440"/>
      <c r="S152" s="441"/>
    </row>
    <row r="153" spans="2:19" x14ac:dyDescent="0.35">
      <c r="B153" s="272"/>
      <c r="C153" s="130" t="e">
        <f>IF(Worksheet!I145="",NA( ),INDEX(References!$D$13:$D$48,MATCH(Calculations!A136,References!$H$63:$H$98,0)))</f>
        <v>#N/A</v>
      </c>
      <c r="D153" s="130" t="e">
        <f>IF(Worksheet!I147="",NA( ),Worksheet!I147)</f>
        <v>#N/A</v>
      </c>
      <c r="E153" s="130" t="e">
        <f>IF(Worksheet!K147="",NA( ),Worksheet!K147)</f>
        <v>#N/A</v>
      </c>
      <c r="F153" s="272"/>
      <c r="H153" s="438" t="e">
        <f>IF(Worksheet!G147="",NA(),Worksheet!G147)</f>
        <v>#N/A</v>
      </c>
      <c r="I153" s="438"/>
      <c r="J153" s="438"/>
      <c r="K153" s="272"/>
      <c r="M153" s="439"/>
      <c r="N153" s="440"/>
      <c r="O153" s="440"/>
      <c r="P153" s="440"/>
      <c r="Q153" s="440"/>
      <c r="R153" s="440"/>
      <c r="S153" s="441"/>
    </row>
    <row r="154" spans="2:19" x14ac:dyDescent="0.35">
      <c r="B154" s="272"/>
      <c r="C154" s="130" t="e">
        <f>IF(Worksheet!I146="",NA( ),INDEX(References!$D$13:$D$48,MATCH(Calculations!A137,References!$H$63:$H$98,0)))</f>
        <v>#N/A</v>
      </c>
      <c r="D154" s="130" t="s">
        <v>74</v>
      </c>
      <c r="E154" s="130" t="s">
        <v>73</v>
      </c>
      <c r="F154" s="272"/>
      <c r="H154" s="438" t="s">
        <v>75</v>
      </c>
      <c r="I154" s="438"/>
      <c r="J154" s="438"/>
      <c r="K154" s="272"/>
      <c r="M154" s="439"/>
      <c r="N154" s="440"/>
      <c r="O154" s="440"/>
      <c r="P154" s="440"/>
      <c r="Q154" s="440"/>
      <c r="R154" s="440"/>
      <c r="S154" s="441"/>
    </row>
    <row r="155" spans="2:19" x14ac:dyDescent="0.35">
      <c r="B155" s="272"/>
      <c r="C155" s="130" t="e">
        <f>IF(Worksheet!I147="",NA( ),INDEX(References!$D$13:$D$48,MATCH(Calculations!A138,References!$H$63:$H$98,0)))</f>
        <v>#N/A</v>
      </c>
      <c r="D155" s="130" t="e">
        <f>IF(Worksheet!I147="",NA( ),Worksheet!I147)</f>
        <v>#N/A</v>
      </c>
      <c r="E155" s="130" t="e">
        <f>IF(Worksheet!K147="",NA( ),Worksheet!K147)</f>
        <v>#N/A</v>
      </c>
      <c r="F155" s="272"/>
      <c r="H155" s="438" t="e">
        <f>IF(Worksheet!G147="",NA(),Worksheet!G147)</f>
        <v>#N/A</v>
      </c>
      <c r="I155" s="438"/>
      <c r="J155" s="438"/>
      <c r="K155" s="272"/>
      <c r="M155" s="439"/>
      <c r="N155" s="440"/>
      <c r="O155" s="440"/>
      <c r="P155" s="440"/>
      <c r="Q155" s="440"/>
      <c r="R155" s="440"/>
      <c r="S155" s="441"/>
    </row>
    <row r="156" spans="2:19" x14ac:dyDescent="0.35">
      <c r="B156" s="272"/>
      <c r="C156" s="130" t="e">
        <f>IF(Worksheet!I148="",NA( ),INDEX(References!$D$13:$D$48,MATCH(Calculations!A139,References!$H$63:$H$98,0)))</f>
        <v>#N/A</v>
      </c>
      <c r="D156" s="130" t="e">
        <f>IF(Worksheet!I148="",NA( ),Worksheet!I148)</f>
        <v>#N/A</v>
      </c>
      <c r="E156" s="130" t="e">
        <f>IF(Worksheet!K148="",NA( ),Worksheet!K148)</f>
        <v>#N/A</v>
      </c>
      <c r="F156" s="272"/>
      <c r="H156" s="438" t="e">
        <f>IF(Worksheet!G148="",NA(),Worksheet!G148)</f>
        <v>#N/A</v>
      </c>
      <c r="I156" s="438"/>
      <c r="J156" s="438"/>
      <c r="K156" s="272"/>
      <c r="M156" s="439"/>
      <c r="N156" s="440"/>
      <c r="O156" s="440"/>
      <c r="P156" s="440"/>
      <c r="Q156" s="440"/>
      <c r="R156" s="440"/>
      <c r="S156" s="441"/>
    </row>
    <row r="157" spans="2:19" x14ac:dyDescent="0.35">
      <c r="B157" s="272"/>
      <c r="C157" s="130" t="e">
        <f>IF(Worksheet!I149="",NA( ),INDEX(References!$D$13:$D$48,MATCH(Calculations!A140,References!$H$63:$H$98,0)))</f>
        <v>#N/A</v>
      </c>
      <c r="D157" s="130" t="e">
        <f>IF(Worksheet!I149="",NA( ),Worksheet!I149)</f>
        <v>#N/A</v>
      </c>
      <c r="E157" s="130" t="e">
        <f>IF(Worksheet!K149="",NA( ),Worksheet!K149)</f>
        <v>#N/A</v>
      </c>
      <c r="F157" s="272"/>
      <c r="H157" s="438" t="e">
        <f>IF(Worksheet!G149="",NA(),Worksheet!G149)</f>
        <v>#N/A</v>
      </c>
      <c r="I157" s="438"/>
      <c r="J157" s="438"/>
      <c r="K157" s="272"/>
      <c r="M157" s="439"/>
      <c r="N157" s="440"/>
      <c r="O157" s="440"/>
      <c r="P157" s="440"/>
      <c r="Q157" s="440"/>
      <c r="R157" s="440"/>
      <c r="S157" s="441"/>
    </row>
    <row r="158" spans="2:19" x14ac:dyDescent="0.35">
      <c r="B158" s="272"/>
      <c r="C158" s="130" t="e">
        <f>IF(Worksheet!I150="",NA( ),INDEX(References!$D$13:$D$48,MATCH(Calculations!A141,References!$H$63:$H$98,0)))</f>
        <v>#N/A</v>
      </c>
      <c r="D158" s="130" t="e">
        <f>IF(Worksheet!I150="",NA( ),Worksheet!I150)</f>
        <v>#N/A</v>
      </c>
      <c r="E158" s="130" t="e">
        <f>IF(Worksheet!K150="",NA( ),Worksheet!K150)</f>
        <v>#N/A</v>
      </c>
      <c r="F158" s="272"/>
      <c r="H158" s="438" t="e">
        <f>IF(Worksheet!G150="",NA(),Worksheet!G150)</f>
        <v>#N/A</v>
      </c>
      <c r="I158" s="438"/>
      <c r="J158" s="438"/>
      <c r="K158" s="272"/>
      <c r="M158" s="439"/>
      <c r="N158" s="440"/>
      <c r="O158" s="440"/>
      <c r="P158" s="440"/>
      <c r="Q158" s="440"/>
      <c r="R158" s="440"/>
      <c r="S158" s="441"/>
    </row>
    <row r="159" spans="2:19" x14ac:dyDescent="0.35">
      <c r="B159" s="272"/>
      <c r="C159" s="130" t="e">
        <f>IF(Worksheet!I151="",NA( ),INDEX(References!$D$13:$D$48,MATCH(Calculations!A143,References!$H$63:$H$98,0)))</f>
        <v>#N/A</v>
      </c>
      <c r="D159" s="130" t="e">
        <f>IF(Worksheet!I151="",NA( ),Worksheet!I151)</f>
        <v>#N/A</v>
      </c>
      <c r="E159" s="130" t="e">
        <f>IF(Worksheet!K151="",NA( ),Worksheet!K151)</f>
        <v>#N/A</v>
      </c>
      <c r="F159" s="272"/>
      <c r="H159" s="438" t="e">
        <f>IF(Worksheet!G151="",NA(),Worksheet!G151)</f>
        <v>#N/A</v>
      </c>
      <c r="I159" s="438"/>
      <c r="J159" s="438"/>
      <c r="K159" s="272"/>
      <c r="M159" s="439"/>
      <c r="N159" s="440"/>
      <c r="O159" s="440"/>
      <c r="P159" s="440"/>
      <c r="Q159" s="440"/>
      <c r="R159" s="440"/>
      <c r="S159" s="441"/>
    </row>
    <row r="160" spans="2:19" x14ac:dyDescent="0.35">
      <c r="B160" s="272"/>
      <c r="C160" s="130" t="e">
        <f>IF(Worksheet!I152="",NA( ),INDEX(References!$D$13:$D$48,MATCH(Calculations!#REF!,References!$H$63:$H$98,0)))</f>
        <v>#N/A</v>
      </c>
      <c r="D160" s="130" t="e">
        <f>IF(Worksheet!I152="",NA( ),Worksheet!I152)</f>
        <v>#N/A</v>
      </c>
      <c r="E160" s="130" t="e">
        <f>IF(Worksheet!K152="",NA( ),Worksheet!K152)</f>
        <v>#N/A</v>
      </c>
      <c r="F160" s="272"/>
      <c r="H160" s="438" t="e">
        <f>IF(Worksheet!G152="",NA(),Worksheet!G152)</f>
        <v>#N/A</v>
      </c>
      <c r="I160" s="438"/>
      <c r="J160" s="438"/>
      <c r="K160" s="272"/>
      <c r="M160" s="439"/>
      <c r="N160" s="440"/>
      <c r="O160" s="440"/>
      <c r="P160" s="440"/>
      <c r="Q160" s="440"/>
      <c r="R160" s="440"/>
      <c r="S160" s="441"/>
    </row>
    <row r="161" spans="2:19" x14ac:dyDescent="0.35">
      <c r="B161" s="272"/>
      <c r="C161" s="130" t="e">
        <f>IF(Worksheet!I153="",NA( ),INDEX(References!$D$13:$D$48,MATCH(Calculations!A144,References!$H$63:$H$98,0)))</f>
        <v>#N/A</v>
      </c>
      <c r="D161" s="130" t="e">
        <f>IF(Worksheet!I153="",NA( ),Worksheet!I153)</f>
        <v>#N/A</v>
      </c>
      <c r="E161" s="130" t="e">
        <f>IF(Worksheet!K153="",NA( ),Worksheet!K153)</f>
        <v>#N/A</v>
      </c>
      <c r="F161" s="272"/>
      <c r="H161" s="438" t="e">
        <f>IF(Worksheet!G153="",NA(),Worksheet!G153)</f>
        <v>#N/A</v>
      </c>
      <c r="I161" s="438"/>
      <c r="J161" s="438"/>
      <c r="K161" s="272"/>
      <c r="M161" s="439"/>
      <c r="N161" s="440"/>
      <c r="O161" s="440"/>
      <c r="P161" s="440"/>
      <c r="Q161" s="440"/>
      <c r="R161" s="440"/>
      <c r="S161" s="441"/>
    </row>
    <row r="162" spans="2:19" x14ac:dyDescent="0.35">
      <c r="B162" s="272"/>
      <c r="C162" s="130" t="e">
        <f>IF(Worksheet!I154="",NA( ),INDEX(References!$D$13:$D$48,MATCH(Calculations!A145,References!$H$63:$H$98,0)))</f>
        <v>#N/A</v>
      </c>
      <c r="D162" s="130" t="str">
        <f>IF(Worksheet!I154="",NA( ),Worksheet!I154)</f>
        <v>Proposed Qty</v>
      </c>
      <c r="E162" s="130" t="str">
        <f>IF(Worksheet!K154="",NA( ),Worksheet!K154)</f>
        <v>Proposed Watts</v>
      </c>
      <c r="F162" s="272"/>
      <c r="H162" s="438" t="str">
        <f>IF(Worksheet!G154="",NA(),Worksheet!G154)</f>
        <v>Lighting Type to be Replaced</v>
      </c>
      <c r="I162" s="438"/>
      <c r="J162" s="438"/>
      <c r="K162" s="272"/>
      <c r="M162" s="439"/>
      <c r="N162" s="440"/>
      <c r="O162" s="440"/>
      <c r="P162" s="440"/>
      <c r="Q162" s="440"/>
      <c r="R162" s="440"/>
      <c r="S162" s="441"/>
    </row>
    <row r="163" spans="2:19" x14ac:dyDescent="0.35">
      <c r="B163" s="272"/>
      <c r="C163" s="130" t="e">
        <f>IF(Worksheet!I155="",NA( ),INDEX(References!$D$13:$D$48,MATCH(Calculations!A146,References!$H$63:$H$98,0)))</f>
        <v>#N/A</v>
      </c>
      <c r="D163" s="130" t="e">
        <f>IF(Worksheet!I155="",NA( ),Worksheet!I155)</f>
        <v>#N/A</v>
      </c>
      <c r="E163" s="130" t="e">
        <f>IF(Worksheet!K155="",NA( ),Worksheet!K155)</f>
        <v>#N/A</v>
      </c>
      <c r="F163" s="272"/>
      <c r="H163" s="438" t="e">
        <f>IF(Worksheet!G155="",NA(),Worksheet!G155)</f>
        <v>#N/A</v>
      </c>
      <c r="I163" s="438"/>
      <c r="J163" s="438"/>
      <c r="K163" s="272"/>
      <c r="M163" s="439"/>
      <c r="N163" s="440"/>
      <c r="O163" s="440"/>
      <c r="P163" s="440"/>
      <c r="Q163" s="440"/>
      <c r="R163" s="440"/>
      <c r="S163" s="441"/>
    </row>
    <row r="164" spans="2:19" x14ac:dyDescent="0.35">
      <c r="B164" s="272"/>
      <c r="C164" s="130" t="e">
        <f>IF(Worksheet!I156="",NA( ),INDEX(References!$D$13:$D$48,MATCH(Calculations!A147,References!$H$63:$H$98,0)))</f>
        <v>#N/A</v>
      </c>
      <c r="D164" s="130" t="e">
        <f>IF(Worksheet!I156="",NA( ),Worksheet!I156)</f>
        <v>#N/A</v>
      </c>
      <c r="E164" s="130" t="e">
        <f>IF(Worksheet!K156="",NA( ),Worksheet!K156)</f>
        <v>#N/A</v>
      </c>
      <c r="F164" s="272"/>
      <c r="H164" s="438" t="e">
        <f>IF(Worksheet!G156="",NA(),Worksheet!G156)</f>
        <v>#N/A</v>
      </c>
      <c r="I164" s="438"/>
      <c r="J164" s="438"/>
      <c r="K164" s="272"/>
      <c r="M164" s="439"/>
      <c r="N164" s="440"/>
      <c r="O164" s="440"/>
      <c r="P164" s="440"/>
      <c r="Q164" s="440"/>
      <c r="R164" s="440"/>
      <c r="S164" s="441"/>
    </row>
    <row r="165" spans="2:19" x14ac:dyDescent="0.35">
      <c r="B165" s="272"/>
      <c r="C165" s="130" t="e">
        <f>IF(Worksheet!I157="",NA( ),INDEX(References!$D$13:$D$48,MATCH(Calculations!A148,References!$H$63:$H$98,0)))</f>
        <v>#N/A</v>
      </c>
      <c r="D165" s="130" t="e">
        <f>IF(Worksheet!I157="",NA( ),Worksheet!I157)</f>
        <v>#N/A</v>
      </c>
      <c r="E165" s="130" t="e">
        <f>IF(Worksheet!K157="",NA( ),Worksheet!K157)</f>
        <v>#N/A</v>
      </c>
      <c r="F165" s="272"/>
      <c r="H165" s="438" t="e">
        <f>IF(Worksheet!G157="",NA(),Worksheet!G157)</f>
        <v>#N/A</v>
      </c>
      <c r="I165" s="438"/>
      <c r="J165" s="438"/>
      <c r="K165" s="272"/>
      <c r="M165" s="439"/>
      <c r="N165" s="440"/>
      <c r="O165" s="440"/>
      <c r="P165" s="440"/>
      <c r="Q165" s="440"/>
      <c r="R165" s="440"/>
      <c r="S165" s="441"/>
    </row>
    <row r="166" spans="2:19" x14ac:dyDescent="0.35">
      <c r="B166" s="272"/>
      <c r="C166" s="130" t="e">
        <f>IF(Worksheet!I158="",NA( ),INDEX(References!$D$13:$D$48,MATCH(Calculations!A149,References!$H$63:$H$98,0)))</f>
        <v>#N/A</v>
      </c>
      <c r="D166" s="130" t="e">
        <f>IF(Worksheet!I158="",NA( ),Worksheet!I158)</f>
        <v>#N/A</v>
      </c>
      <c r="E166" s="130" t="e">
        <f>IF(Worksheet!K158="",NA( ),Worksheet!K158)</f>
        <v>#N/A</v>
      </c>
      <c r="F166" s="272"/>
      <c r="H166" s="438" t="e">
        <f>IF(Worksheet!G158="",NA(),Worksheet!G158)</f>
        <v>#N/A</v>
      </c>
      <c r="I166" s="438"/>
      <c r="J166" s="438"/>
      <c r="K166" s="272"/>
      <c r="M166" s="439"/>
      <c r="N166" s="440"/>
      <c r="O166" s="440"/>
      <c r="P166" s="440"/>
      <c r="Q166" s="440"/>
      <c r="R166" s="440"/>
      <c r="S166" s="441"/>
    </row>
    <row r="167" spans="2:19" x14ac:dyDescent="0.35">
      <c r="B167" s="272"/>
      <c r="C167" s="130" t="e">
        <f>IF(Worksheet!I159="",NA( ),INDEX(References!$D$13:$D$48,MATCH(Calculations!A150,References!$H$63:$H$98,0)))</f>
        <v>#N/A</v>
      </c>
      <c r="D167" s="130" t="e">
        <f>IF(Worksheet!I159="",NA( ),Worksheet!I159)</f>
        <v>#N/A</v>
      </c>
      <c r="E167" s="130" t="e">
        <f>IF(Worksheet!K159="",NA( ),Worksheet!K159)</f>
        <v>#N/A</v>
      </c>
      <c r="F167" s="272"/>
      <c r="H167" s="438" t="e">
        <f>IF(Worksheet!G159="",NA(),Worksheet!G159)</f>
        <v>#N/A</v>
      </c>
      <c r="I167" s="438"/>
      <c r="J167" s="438"/>
      <c r="K167" s="272"/>
      <c r="M167" s="439"/>
      <c r="N167" s="440"/>
      <c r="O167" s="440"/>
      <c r="P167" s="440"/>
      <c r="Q167" s="440"/>
      <c r="R167" s="440"/>
      <c r="S167" s="441"/>
    </row>
    <row r="168" spans="2:19" x14ac:dyDescent="0.35">
      <c r="B168" s="272"/>
      <c r="C168" s="130" t="e">
        <f>IF(Worksheet!I160="",NA( ),INDEX(References!$D$13:$D$48,MATCH(Calculations!A151,References!$H$63:$H$98,0)))</f>
        <v>#N/A</v>
      </c>
      <c r="D168" s="130" t="e">
        <f>IF(Worksheet!I160="",NA( ),Worksheet!I160)</f>
        <v>#N/A</v>
      </c>
      <c r="E168" s="130" t="e">
        <f>IF(Worksheet!K160="",NA( ),Worksheet!K160)</f>
        <v>#N/A</v>
      </c>
      <c r="F168" s="272"/>
      <c r="H168" s="438" t="e">
        <f>IF(Worksheet!G160="",NA(),Worksheet!G160)</f>
        <v>#N/A</v>
      </c>
      <c r="I168" s="438"/>
      <c r="J168" s="438"/>
      <c r="K168" s="272"/>
      <c r="M168" s="439"/>
      <c r="N168" s="440"/>
      <c r="O168" s="440"/>
      <c r="P168" s="440"/>
      <c r="Q168" s="440"/>
      <c r="R168" s="440"/>
      <c r="S168" s="441"/>
    </row>
    <row r="169" spans="2:19" x14ac:dyDescent="0.35">
      <c r="B169" s="272"/>
      <c r="C169" s="130" t="e">
        <f>IF(Worksheet!I161="",NA( ),INDEX(References!$D$13:$D$48,MATCH(Calculations!A152,References!$H$63:$H$98,0)))</f>
        <v>#N/A</v>
      </c>
      <c r="D169" s="130" t="e">
        <f>IF(Worksheet!I161="",NA( ),Worksheet!I161)</f>
        <v>#N/A</v>
      </c>
      <c r="E169" s="130" t="e">
        <f>IF(Worksheet!K161="",NA( ),Worksheet!K161)</f>
        <v>#N/A</v>
      </c>
      <c r="F169" s="272"/>
      <c r="H169" s="438" t="e">
        <f>IF(Worksheet!G161="",NA(),Worksheet!G161)</f>
        <v>#N/A</v>
      </c>
      <c r="I169" s="438"/>
      <c r="J169" s="438"/>
      <c r="K169" s="272"/>
      <c r="M169" s="439"/>
      <c r="N169" s="440"/>
      <c r="O169" s="440"/>
      <c r="P169" s="440"/>
      <c r="Q169" s="440"/>
      <c r="R169" s="440"/>
      <c r="S169" s="441"/>
    </row>
    <row r="170" spans="2:19" x14ac:dyDescent="0.35">
      <c r="B170" s="272"/>
      <c r="C170" s="130" t="e">
        <f>IF(Worksheet!I162="",NA( ),INDEX(References!$D$13:$D$48,MATCH(Calculations!A153,References!$H$63:$H$98,0)))</f>
        <v>#N/A</v>
      </c>
      <c r="D170" s="130" t="str">
        <f>IF(Worksheet!I162="",NA( ),Worksheet!I162)</f>
        <v>Proposed Qty</v>
      </c>
      <c r="E170" s="130" t="str">
        <f>IF(Worksheet!K162="",NA( ),Worksheet!K162)</f>
        <v>Proposed Watts</v>
      </c>
      <c r="F170" s="272"/>
      <c r="H170" s="438" t="str">
        <f>IF(Worksheet!G162="",NA(),Worksheet!G162)</f>
        <v>Lighting Type to be Replaced</v>
      </c>
      <c r="I170" s="438"/>
      <c r="J170" s="438"/>
      <c r="K170" s="272"/>
      <c r="M170" s="439"/>
      <c r="N170" s="440"/>
      <c r="O170" s="440"/>
      <c r="P170" s="440"/>
      <c r="Q170" s="440"/>
      <c r="R170" s="440"/>
      <c r="S170" s="441"/>
    </row>
    <row r="171" spans="2:19" x14ac:dyDescent="0.35">
      <c r="B171" s="272"/>
      <c r="C171" s="130" t="e">
        <f>IF(Worksheet!I163="",NA( ),INDEX(References!$D$13:$D$48,MATCH(Calculations!A154,References!$H$63:$H$98,0)))</f>
        <v>#N/A</v>
      </c>
      <c r="D171" s="130" t="e">
        <f>IF(Worksheet!I163="",NA( ),Worksheet!I163)</f>
        <v>#N/A</v>
      </c>
      <c r="E171" s="130" t="e">
        <f>IF(Worksheet!K163="",NA( ),Worksheet!K163)</f>
        <v>#N/A</v>
      </c>
      <c r="F171" s="272"/>
      <c r="H171" s="438" t="e">
        <f>IF(Worksheet!G163="",NA(),Worksheet!G163)</f>
        <v>#N/A</v>
      </c>
      <c r="I171" s="438"/>
      <c r="J171" s="438"/>
      <c r="K171" s="272"/>
      <c r="M171" s="439"/>
      <c r="N171" s="440"/>
      <c r="O171" s="440"/>
      <c r="P171" s="440"/>
      <c r="Q171" s="440"/>
      <c r="R171" s="440"/>
      <c r="S171" s="441"/>
    </row>
    <row r="172" spans="2:19" x14ac:dyDescent="0.35">
      <c r="B172" s="272"/>
      <c r="C172" s="130" t="e">
        <f>IF(Worksheet!I164="",NA( ),INDEX(References!$D$13:$D$48,MATCH(Calculations!A155,References!$H$63:$H$98,0)))</f>
        <v>#N/A</v>
      </c>
      <c r="D172" s="130" t="e">
        <f>IF(Worksheet!I164="",NA( ),Worksheet!I164)</f>
        <v>#N/A</v>
      </c>
      <c r="E172" s="130" t="e">
        <f>IF(Worksheet!K164="",NA( ),Worksheet!K164)</f>
        <v>#N/A</v>
      </c>
      <c r="F172" s="272"/>
      <c r="H172" s="438" t="e">
        <f>IF(Worksheet!G164="",NA(),Worksheet!G164)</f>
        <v>#N/A</v>
      </c>
      <c r="I172" s="438"/>
      <c r="J172" s="438"/>
      <c r="K172" s="272"/>
      <c r="M172" s="439"/>
      <c r="N172" s="440"/>
      <c r="O172" s="440"/>
      <c r="P172" s="440"/>
      <c r="Q172" s="440"/>
      <c r="R172" s="440"/>
      <c r="S172" s="441"/>
    </row>
    <row r="173" spans="2:19" x14ac:dyDescent="0.35">
      <c r="B173" s="272"/>
      <c r="C173" s="130" t="e">
        <f>IF(Worksheet!I165="",NA( ),INDEX(References!$D$13:$D$48,MATCH(Calculations!A156,References!$H$63:$H$98,0)))</f>
        <v>#N/A</v>
      </c>
      <c r="D173" s="130" t="e">
        <f>IF(Worksheet!I165="",NA( ),Worksheet!I165)</f>
        <v>#N/A</v>
      </c>
      <c r="E173" s="130" t="e">
        <f>IF(Worksheet!K165="",NA( ),Worksheet!K165)</f>
        <v>#N/A</v>
      </c>
      <c r="F173" s="272"/>
      <c r="H173" s="438" t="e">
        <f>IF(Worksheet!G165="",NA(),Worksheet!G165)</f>
        <v>#N/A</v>
      </c>
      <c r="I173" s="438"/>
      <c r="J173" s="438"/>
      <c r="K173" s="272"/>
      <c r="M173" s="439"/>
      <c r="N173" s="440"/>
      <c r="O173" s="440"/>
      <c r="P173" s="440"/>
      <c r="Q173" s="440"/>
      <c r="R173" s="440"/>
      <c r="S173" s="441"/>
    </row>
    <row r="174" spans="2:19" x14ac:dyDescent="0.35">
      <c r="B174" s="272"/>
      <c r="C174" s="130" t="e">
        <f>IF(Worksheet!I166="",NA( ),INDEX(References!$D$13:$D$48,MATCH(Calculations!A157,References!$H$63:$H$98,0)))</f>
        <v>#N/A</v>
      </c>
      <c r="D174" s="130" t="e">
        <f>IF(Worksheet!I166="",NA( ),Worksheet!I166)</f>
        <v>#N/A</v>
      </c>
      <c r="E174" s="130" t="e">
        <f>IF(Worksheet!K166="",NA( ),Worksheet!K166)</f>
        <v>#N/A</v>
      </c>
      <c r="F174" s="272"/>
      <c r="H174" s="438" t="e">
        <f>IF(Worksheet!G166="",NA(),Worksheet!G166)</f>
        <v>#N/A</v>
      </c>
      <c r="I174" s="438"/>
      <c r="J174" s="438"/>
      <c r="K174" s="272"/>
      <c r="M174" s="439"/>
      <c r="N174" s="440"/>
      <c r="O174" s="440"/>
      <c r="P174" s="440"/>
      <c r="Q174" s="440"/>
      <c r="R174" s="440"/>
      <c r="S174" s="441"/>
    </row>
    <row r="175" spans="2:19" x14ac:dyDescent="0.35">
      <c r="B175" s="272"/>
      <c r="C175" s="130" t="e">
        <f>IF(Worksheet!I167="",NA( ),INDEX(References!$D$13:$D$48,MATCH(Calculations!A158,References!$H$63:$H$98,0)))</f>
        <v>#N/A</v>
      </c>
      <c r="D175" s="130" t="e">
        <f>IF(Worksheet!I167="",NA( ),Worksheet!I167)</f>
        <v>#N/A</v>
      </c>
      <c r="E175" s="130" t="e">
        <f>IF(Worksheet!K167="",NA( ),Worksheet!K167)</f>
        <v>#N/A</v>
      </c>
      <c r="F175" s="272"/>
      <c r="H175" s="438" t="e">
        <f>IF(Worksheet!G167="",NA(),Worksheet!G167)</f>
        <v>#N/A</v>
      </c>
      <c r="I175" s="438"/>
      <c r="J175" s="438"/>
      <c r="K175" s="272"/>
      <c r="M175" s="439"/>
      <c r="N175" s="440"/>
      <c r="O175" s="440"/>
      <c r="P175" s="440"/>
      <c r="Q175" s="440"/>
      <c r="R175" s="440"/>
      <c r="S175" s="441"/>
    </row>
    <row r="176" spans="2:19" x14ac:dyDescent="0.35">
      <c r="B176" s="272"/>
      <c r="C176" s="130" t="e">
        <f>IF(Worksheet!I168="",NA( ),INDEX(References!$D$13:$D$48,MATCH(Calculations!A159,References!$H$63:$H$98,0)))</f>
        <v>#N/A</v>
      </c>
      <c r="D176" s="130" t="e">
        <f>IF(Worksheet!I168="",NA( ),Worksheet!I168)</f>
        <v>#N/A</v>
      </c>
      <c r="E176" s="130" t="e">
        <f>IF(Worksheet!K168="",NA( ),Worksheet!K168)</f>
        <v>#N/A</v>
      </c>
      <c r="F176" s="272"/>
      <c r="H176" s="438" t="e">
        <f>IF(Worksheet!G168="",NA(),Worksheet!G168)</f>
        <v>#N/A</v>
      </c>
      <c r="I176" s="438"/>
      <c r="J176" s="438"/>
      <c r="K176" s="272"/>
      <c r="M176" s="439"/>
      <c r="N176" s="440"/>
      <c r="O176" s="440"/>
      <c r="P176" s="440"/>
      <c r="Q176" s="440"/>
      <c r="R176" s="440"/>
      <c r="S176" s="441"/>
    </row>
    <row r="177" spans="2:19" x14ac:dyDescent="0.35">
      <c r="B177" s="272"/>
      <c r="C177" s="130" t="e">
        <f>IF(Worksheet!I169="",NA( ),INDEX(References!$D$13:$D$48,MATCH(Calculations!A160,References!$H$63:$H$98,0)))</f>
        <v>#N/A</v>
      </c>
      <c r="D177" s="130" t="e">
        <f>IF(Worksheet!I169="",NA( ),Worksheet!I169)</f>
        <v>#N/A</v>
      </c>
      <c r="E177" s="130" t="e">
        <f>IF(Worksheet!K169="",NA( ),Worksheet!K169)</f>
        <v>#N/A</v>
      </c>
      <c r="F177" s="272"/>
      <c r="H177" s="438" t="e">
        <f>IF(Worksheet!G169="",NA(),Worksheet!G169)</f>
        <v>#N/A</v>
      </c>
      <c r="I177" s="438"/>
      <c r="J177" s="438"/>
      <c r="K177" s="272"/>
      <c r="M177" s="439"/>
      <c r="N177" s="440"/>
      <c r="O177" s="440"/>
      <c r="P177" s="440"/>
      <c r="Q177" s="440"/>
      <c r="R177" s="440"/>
      <c r="S177" s="441"/>
    </row>
    <row r="178" spans="2:19" x14ac:dyDescent="0.35">
      <c r="B178" s="272"/>
      <c r="C178" s="130" t="e">
        <f>IF(Worksheet!I170="",NA( ),INDEX(References!$D$13:$D$48,MATCH(Calculations!A161,References!$H$63:$H$98,0)))</f>
        <v>#N/A</v>
      </c>
      <c r="D178" s="130" t="str">
        <f>IF(Worksheet!I170="",NA( ),Worksheet!I170)</f>
        <v>Proposed Qty</v>
      </c>
      <c r="E178" s="130" t="str">
        <f>IF(Worksheet!K170="",NA( ),Worksheet!K170)</f>
        <v>Proposed Watts</v>
      </c>
      <c r="F178" s="272"/>
      <c r="H178" s="438" t="str">
        <f>IF(Worksheet!G170="",NA(),Worksheet!G170)</f>
        <v>Lighting Type to be Replaced</v>
      </c>
      <c r="I178" s="438"/>
      <c r="J178" s="438"/>
      <c r="K178" s="272"/>
      <c r="M178" s="439"/>
      <c r="N178" s="440"/>
      <c r="O178" s="440"/>
      <c r="P178" s="440"/>
      <c r="Q178" s="440"/>
      <c r="R178" s="440"/>
      <c r="S178" s="441"/>
    </row>
    <row r="179" spans="2:19" x14ac:dyDescent="0.35">
      <c r="B179" s="272"/>
      <c r="C179" s="130" t="e">
        <f>IF(Worksheet!I171="",NA( ),INDEX(References!$D$13:$D$48,MATCH(Calculations!A162,References!$H$63:$H$98,0)))</f>
        <v>#N/A</v>
      </c>
      <c r="D179" s="130" t="e">
        <f>IF(Worksheet!I171="",NA( ),Worksheet!I171)</f>
        <v>#N/A</v>
      </c>
      <c r="E179" s="130" t="e">
        <f>IF(Worksheet!K171="",NA( ),Worksheet!K171)</f>
        <v>#N/A</v>
      </c>
      <c r="F179" s="272"/>
      <c r="H179" s="438" t="e">
        <f>IF(Worksheet!G171="",NA(),Worksheet!G171)</f>
        <v>#N/A</v>
      </c>
      <c r="I179" s="438"/>
      <c r="J179" s="438"/>
      <c r="K179" s="272"/>
      <c r="M179" s="439"/>
      <c r="N179" s="440"/>
      <c r="O179" s="440"/>
      <c r="P179" s="440"/>
      <c r="Q179" s="440"/>
      <c r="R179" s="440"/>
      <c r="S179" s="441"/>
    </row>
    <row r="180" spans="2:19" x14ac:dyDescent="0.35">
      <c r="B180" s="272"/>
      <c r="C180" s="130" t="e">
        <f>IF(Worksheet!I172="",NA( ),INDEX(References!$D$13:$D$48,MATCH(Calculations!A163,References!$H$63:$H$98,0)))</f>
        <v>#N/A</v>
      </c>
      <c r="D180" s="130" t="e">
        <f>IF(Worksheet!I172="",NA( ),Worksheet!I172)</f>
        <v>#N/A</v>
      </c>
      <c r="E180" s="130" t="e">
        <f>IF(Worksheet!K172="",NA( ),Worksheet!K172)</f>
        <v>#N/A</v>
      </c>
      <c r="F180" s="272"/>
      <c r="H180" s="438" t="e">
        <f>IF(Worksheet!G172="",NA(),Worksheet!G172)</f>
        <v>#N/A</v>
      </c>
      <c r="I180" s="438"/>
      <c r="J180" s="438"/>
      <c r="K180" s="272"/>
      <c r="M180" s="439"/>
      <c r="N180" s="440"/>
      <c r="O180" s="440"/>
      <c r="P180" s="440"/>
      <c r="Q180" s="440"/>
      <c r="R180" s="440"/>
      <c r="S180" s="441"/>
    </row>
    <row r="181" spans="2:19" x14ac:dyDescent="0.35">
      <c r="B181" s="272"/>
      <c r="C181" s="130" t="e">
        <f>IF(Worksheet!I173="",NA( ),INDEX(References!$D$13:$D$48,MATCH(Calculations!A164,References!$H$63:$H$98,0)))</f>
        <v>#N/A</v>
      </c>
      <c r="D181" s="130" t="e">
        <f>IF(Worksheet!I173="",NA( ),Worksheet!I173)</f>
        <v>#N/A</v>
      </c>
      <c r="E181" s="130" t="e">
        <f>IF(Worksheet!K173="",NA( ),Worksheet!K173)</f>
        <v>#N/A</v>
      </c>
      <c r="F181" s="272"/>
      <c r="H181" s="438" t="e">
        <f>IF(Worksheet!G173="",NA(),Worksheet!G173)</f>
        <v>#N/A</v>
      </c>
      <c r="I181" s="438"/>
      <c r="J181" s="438"/>
      <c r="K181" s="272"/>
      <c r="M181" s="439"/>
      <c r="N181" s="440"/>
      <c r="O181" s="440"/>
      <c r="P181" s="440"/>
      <c r="Q181" s="440"/>
      <c r="R181" s="440"/>
      <c r="S181" s="441"/>
    </row>
    <row r="182" spans="2:19" x14ac:dyDescent="0.35">
      <c r="B182" s="272"/>
      <c r="C182" s="130" t="e">
        <f>IF(Worksheet!I174="",NA( ),INDEX(References!$D$13:$D$48,MATCH(Calculations!A165,References!$H$63:$H$98,0)))</f>
        <v>#N/A</v>
      </c>
      <c r="D182" s="130" t="e">
        <f>IF(Worksheet!I174="",NA( ),Worksheet!I174)</f>
        <v>#N/A</v>
      </c>
      <c r="E182" s="130" t="e">
        <f>IF(Worksheet!K174="",NA( ),Worksheet!K174)</f>
        <v>#N/A</v>
      </c>
      <c r="F182" s="272"/>
      <c r="H182" s="438" t="e">
        <f>IF(Worksheet!G174="",NA(),Worksheet!G174)</f>
        <v>#N/A</v>
      </c>
      <c r="I182" s="438"/>
      <c r="J182" s="438"/>
      <c r="K182" s="272"/>
      <c r="M182" s="439"/>
      <c r="N182" s="440"/>
      <c r="O182" s="440"/>
      <c r="P182" s="440"/>
      <c r="Q182" s="440"/>
      <c r="R182" s="440"/>
      <c r="S182" s="441"/>
    </row>
    <row r="183" spans="2:19" x14ac:dyDescent="0.35">
      <c r="B183" s="272"/>
      <c r="C183" s="130" t="e">
        <f>IF(Worksheet!I175="",NA( ),INDEX(References!$D$13:$D$48,MATCH(Calculations!A166,References!$H$63:$H$98,0)))</f>
        <v>#N/A</v>
      </c>
      <c r="D183" s="130" t="e">
        <f>IF(Worksheet!I175="",NA( ),Worksheet!I175)</f>
        <v>#N/A</v>
      </c>
      <c r="E183" s="130" t="e">
        <f>IF(Worksheet!K175="",NA( ),Worksheet!K175)</f>
        <v>#N/A</v>
      </c>
      <c r="F183" s="272"/>
      <c r="H183" s="438" t="e">
        <f>IF(Worksheet!G175="",NA(),Worksheet!G175)</f>
        <v>#N/A</v>
      </c>
      <c r="I183" s="438"/>
      <c r="J183" s="438"/>
      <c r="K183" s="272"/>
      <c r="M183" s="439"/>
      <c r="N183" s="440"/>
      <c r="O183" s="440"/>
      <c r="P183" s="440"/>
      <c r="Q183" s="440"/>
      <c r="R183" s="440"/>
      <c r="S183" s="441"/>
    </row>
    <row r="184" spans="2:19" x14ac:dyDescent="0.35">
      <c r="B184" s="272"/>
      <c r="C184" s="130" t="e">
        <f>IF(Worksheet!I176="",NA( ),INDEX(References!$D$13:$D$48,MATCH(Calculations!A167,References!$H$63:$H$98,0)))</f>
        <v>#N/A</v>
      </c>
      <c r="D184" s="130" t="e">
        <f>IF(Worksheet!I176="",NA( ),Worksheet!I176)</f>
        <v>#N/A</v>
      </c>
      <c r="E184" s="130" t="e">
        <f>IF(Worksheet!K176="",NA( ),Worksheet!K176)</f>
        <v>#N/A</v>
      </c>
      <c r="F184" s="272"/>
      <c r="H184" s="438" t="e">
        <f>IF(Worksheet!G176="",NA(),Worksheet!G176)</f>
        <v>#N/A</v>
      </c>
      <c r="I184" s="438"/>
      <c r="J184" s="438"/>
      <c r="K184" s="272"/>
      <c r="M184" s="439"/>
      <c r="N184" s="440"/>
      <c r="O184" s="440"/>
      <c r="P184" s="440"/>
      <c r="Q184" s="440"/>
      <c r="R184" s="440"/>
      <c r="S184" s="441"/>
    </row>
    <row r="185" spans="2:19" x14ac:dyDescent="0.35">
      <c r="B185" s="272"/>
      <c r="C185" s="130" t="e">
        <f>IF(Worksheet!I177="",NA( ),INDEX(References!$D$13:$D$48,MATCH(Calculations!A168,References!$H$63:$H$98,0)))</f>
        <v>#N/A</v>
      </c>
      <c r="D185" s="130" t="e">
        <f>IF(Worksheet!I177="",NA( ),Worksheet!I177)</f>
        <v>#N/A</v>
      </c>
      <c r="E185" s="130" t="e">
        <f>IF(Worksheet!K177="",NA( ),Worksheet!K177)</f>
        <v>#N/A</v>
      </c>
      <c r="F185" s="272"/>
      <c r="H185" s="438" t="e">
        <f>IF(Worksheet!G177="",NA(),Worksheet!G177)</f>
        <v>#N/A</v>
      </c>
      <c r="I185" s="438"/>
      <c r="J185" s="438"/>
      <c r="K185" s="272"/>
      <c r="M185" s="439"/>
      <c r="N185" s="440"/>
      <c r="O185" s="440"/>
      <c r="P185" s="440"/>
      <c r="Q185" s="440"/>
      <c r="R185" s="440"/>
      <c r="S185" s="441"/>
    </row>
    <row r="186" spans="2:19" x14ac:dyDescent="0.35">
      <c r="B186" s="272"/>
      <c r="C186" s="130" t="e">
        <f>IF(Worksheet!I178="",NA( ),INDEX(References!$D$13:$D$48,MATCH(Calculations!A169,References!$H$63:$H$98,0)))</f>
        <v>#N/A</v>
      </c>
      <c r="D186" s="130" t="str">
        <f>IF(Worksheet!I178="",NA( ),Worksheet!I178)</f>
        <v>Proposed Qty</v>
      </c>
      <c r="E186" s="130" t="str">
        <f>IF(Worksheet!K178="",NA( ),Worksheet!K178)</f>
        <v>Proposed Watts</v>
      </c>
      <c r="F186" s="272"/>
      <c r="H186" s="438" t="str">
        <f>IF(Worksheet!G178="",NA(),Worksheet!G178)</f>
        <v>Lighting Type to be Replaced</v>
      </c>
      <c r="I186" s="438"/>
      <c r="J186" s="438"/>
      <c r="K186" s="272"/>
      <c r="M186" s="439"/>
      <c r="N186" s="440"/>
      <c r="O186" s="440"/>
      <c r="P186" s="440"/>
      <c r="Q186" s="440"/>
      <c r="R186" s="440"/>
      <c r="S186" s="441"/>
    </row>
    <row r="187" spans="2:19" x14ac:dyDescent="0.35">
      <c r="B187" s="272"/>
      <c r="C187" s="130" t="e">
        <f>IF(Worksheet!I179="",NA( ),INDEX(References!$D$13:$D$48,MATCH(Calculations!A170,References!$H$63:$H$98,0)))</f>
        <v>#N/A</v>
      </c>
      <c r="D187" s="130" t="e">
        <f>IF(Worksheet!I179="",NA( ),Worksheet!I179)</f>
        <v>#N/A</v>
      </c>
      <c r="E187" s="130" t="e">
        <f>IF(Worksheet!K179="",NA( ),Worksheet!K179)</f>
        <v>#N/A</v>
      </c>
      <c r="F187" s="272"/>
      <c r="H187" s="438" t="e">
        <f>IF(Worksheet!G179="",NA(),Worksheet!G179)</f>
        <v>#N/A</v>
      </c>
      <c r="I187" s="438"/>
      <c r="J187" s="438"/>
      <c r="K187" s="272"/>
      <c r="M187" s="439"/>
      <c r="N187" s="440"/>
      <c r="O187" s="440"/>
      <c r="P187" s="440"/>
      <c r="Q187" s="440"/>
      <c r="R187" s="440"/>
      <c r="S187" s="441"/>
    </row>
    <row r="188" spans="2:19" x14ac:dyDescent="0.35">
      <c r="B188" s="272"/>
      <c r="C188" s="130" t="e">
        <f>IF(Worksheet!I180="",NA( ),INDEX(References!$D$13:$D$48,MATCH(Calculations!A171,References!$H$63:$H$98,0)))</f>
        <v>#N/A</v>
      </c>
      <c r="D188" s="130" t="e">
        <f>IF(Worksheet!I180="",NA( ),Worksheet!I180)</f>
        <v>#N/A</v>
      </c>
      <c r="E188" s="130" t="e">
        <f>IF(Worksheet!K180="",NA( ),Worksheet!K180)</f>
        <v>#N/A</v>
      </c>
      <c r="F188" s="272"/>
      <c r="H188" s="438" t="e">
        <f>IF(Worksheet!G180="",NA(),Worksheet!G180)</f>
        <v>#N/A</v>
      </c>
      <c r="I188" s="438"/>
      <c r="J188" s="438"/>
      <c r="K188" s="272"/>
      <c r="M188" s="439"/>
      <c r="N188" s="440"/>
      <c r="O188" s="440"/>
      <c r="P188" s="440"/>
      <c r="Q188" s="440"/>
      <c r="R188" s="440"/>
      <c r="S188" s="441"/>
    </row>
    <row r="189" spans="2:19" x14ac:dyDescent="0.35">
      <c r="B189" s="272"/>
      <c r="C189" s="130" t="e">
        <f>IF(Worksheet!I181="",NA( ),INDEX(References!$D$13:$D$48,MATCH(Calculations!A172,References!$H$63:$H$98,0)))</f>
        <v>#N/A</v>
      </c>
      <c r="D189" s="130" t="e">
        <f>IF(Worksheet!I181="",NA( ),Worksheet!I181)</f>
        <v>#N/A</v>
      </c>
      <c r="E189" s="130" t="e">
        <f>IF(Worksheet!K181="",NA( ),Worksheet!K181)</f>
        <v>#N/A</v>
      </c>
      <c r="F189" s="272"/>
      <c r="H189" s="438" t="e">
        <f>IF(Worksheet!G181="",NA(),Worksheet!G181)</f>
        <v>#N/A</v>
      </c>
      <c r="I189" s="438"/>
      <c r="J189" s="438"/>
      <c r="K189" s="272"/>
      <c r="M189" s="439"/>
      <c r="N189" s="440"/>
      <c r="O189" s="440"/>
      <c r="P189" s="440"/>
      <c r="Q189" s="440"/>
      <c r="R189" s="440"/>
      <c r="S189" s="441"/>
    </row>
    <row r="190" spans="2:19" x14ac:dyDescent="0.35">
      <c r="B190" s="272"/>
      <c r="C190" s="130" t="e">
        <f>IF(Worksheet!I182="",NA( ),INDEX(References!$D$13:$D$48,MATCH(Calculations!A173,References!$H$63:$H$98,0)))</f>
        <v>#N/A</v>
      </c>
      <c r="D190" s="130" t="e">
        <f>IF(Worksheet!I182="",NA( ),Worksheet!I182)</f>
        <v>#N/A</v>
      </c>
      <c r="E190" s="130" t="e">
        <f>IF(Worksheet!K182="",NA( ),Worksheet!K182)</f>
        <v>#N/A</v>
      </c>
      <c r="F190" s="272"/>
      <c r="H190" s="438" t="e">
        <f>IF(Worksheet!G182="",NA(),Worksheet!G182)</f>
        <v>#N/A</v>
      </c>
      <c r="I190" s="438"/>
      <c r="J190" s="438"/>
      <c r="K190" s="272"/>
      <c r="M190" s="439"/>
      <c r="N190" s="440"/>
      <c r="O190" s="440"/>
      <c r="P190" s="440"/>
      <c r="Q190" s="440"/>
      <c r="R190" s="440"/>
      <c r="S190" s="441"/>
    </row>
    <row r="191" spans="2:19" x14ac:dyDescent="0.35">
      <c r="B191" s="272"/>
      <c r="C191" s="130" t="e">
        <f>IF(Worksheet!I183="",NA( ),INDEX(References!$D$13:$D$48,MATCH(Calculations!A174,References!$H$63:$H$98,0)))</f>
        <v>#N/A</v>
      </c>
      <c r="D191" s="130" t="e">
        <f>IF(Worksheet!I183="",NA( ),Worksheet!I183)</f>
        <v>#N/A</v>
      </c>
      <c r="E191" s="130" t="e">
        <f>IF(Worksheet!K183="",NA( ),Worksheet!K183)</f>
        <v>#N/A</v>
      </c>
      <c r="F191" s="272"/>
      <c r="H191" s="438" t="e">
        <f>IF(Worksheet!G183="",NA(),Worksheet!G183)</f>
        <v>#N/A</v>
      </c>
      <c r="I191" s="438"/>
      <c r="J191" s="438"/>
      <c r="K191" s="272"/>
      <c r="M191" s="439"/>
      <c r="N191" s="440"/>
      <c r="O191" s="440"/>
      <c r="P191" s="440"/>
      <c r="Q191" s="440"/>
      <c r="R191" s="440"/>
      <c r="S191" s="441"/>
    </row>
    <row r="192" spans="2:19" x14ac:dyDescent="0.35">
      <c r="B192" s="272"/>
      <c r="C192" s="130" t="e">
        <f>IF(Worksheet!I184="",NA( ),INDEX(References!$D$13:$D$48,MATCH(Calculations!A175,References!$H$63:$H$98,0)))</f>
        <v>#N/A</v>
      </c>
      <c r="D192" s="130" t="e">
        <f>IF(Worksheet!I184="",NA( ),Worksheet!I184)</f>
        <v>#N/A</v>
      </c>
      <c r="E192" s="130" t="e">
        <f>IF(Worksheet!K184="",NA( ),Worksheet!K184)</f>
        <v>#N/A</v>
      </c>
      <c r="F192" s="272"/>
      <c r="H192" s="438" t="e">
        <f>IF(Worksheet!G184="",NA(),Worksheet!G184)</f>
        <v>#N/A</v>
      </c>
      <c r="I192" s="438"/>
      <c r="J192" s="438"/>
      <c r="K192" s="272"/>
      <c r="M192" s="439"/>
      <c r="N192" s="440"/>
      <c r="O192" s="440"/>
      <c r="P192" s="440"/>
      <c r="Q192" s="440"/>
      <c r="R192" s="440"/>
      <c r="S192" s="441"/>
    </row>
    <row r="193" spans="2:19" x14ac:dyDescent="0.35">
      <c r="B193" s="272"/>
      <c r="C193" s="130" t="e">
        <f>IF(Worksheet!I185="",NA( ),INDEX(References!$D$13:$D$48,MATCH(Calculations!A176,References!$H$63:$H$98,0)))</f>
        <v>#N/A</v>
      </c>
      <c r="D193" s="130" t="e">
        <f>IF(Worksheet!I185="",NA( ),Worksheet!I185)</f>
        <v>#N/A</v>
      </c>
      <c r="E193" s="130" t="e">
        <f>IF(Worksheet!K185="",NA( ),Worksheet!K185)</f>
        <v>#N/A</v>
      </c>
      <c r="F193" s="272"/>
      <c r="H193" s="438" t="e">
        <f>IF(Worksheet!G185="",NA(),Worksheet!G185)</f>
        <v>#N/A</v>
      </c>
      <c r="I193" s="438"/>
      <c r="J193" s="438"/>
      <c r="K193" s="272"/>
      <c r="M193" s="439"/>
      <c r="N193" s="440"/>
      <c r="O193" s="440"/>
      <c r="P193" s="440"/>
      <c r="Q193" s="440"/>
      <c r="R193" s="440"/>
      <c r="S193" s="441"/>
    </row>
    <row r="194" spans="2:19" x14ac:dyDescent="0.35">
      <c r="B194" s="272"/>
      <c r="C194" s="130" t="e">
        <f>IF(Worksheet!I186="",NA( ),INDEX(References!$D$13:$D$48,MATCH(Calculations!A177,References!$H$63:$H$98,0)))</f>
        <v>#N/A</v>
      </c>
      <c r="D194" s="130" t="str">
        <f>IF(Worksheet!I186="",NA( ),Worksheet!I186)</f>
        <v>Proposed Qty</v>
      </c>
      <c r="E194" s="130" t="str">
        <f>IF(Worksheet!K186="",NA( ),Worksheet!K186)</f>
        <v>Proposed Watts</v>
      </c>
      <c r="F194" s="272"/>
      <c r="H194" s="438" t="str">
        <f>IF(Worksheet!G186="",NA(),Worksheet!G186)</f>
        <v>Lighting Type to be Replaced</v>
      </c>
      <c r="I194" s="438"/>
      <c r="J194" s="438"/>
      <c r="K194" s="272"/>
      <c r="M194" s="439"/>
      <c r="N194" s="440"/>
      <c r="O194" s="440"/>
      <c r="P194" s="440"/>
      <c r="Q194" s="440"/>
      <c r="R194" s="440"/>
      <c r="S194" s="441"/>
    </row>
    <row r="195" spans="2:19" x14ac:dyDescent="0.35">
      <c r="B195" s="272"/>
      <c r="C195" s="130" t="e">
        <f>IF(Worksheet!I187="",NA( ),INDEX(References!$D$13:$D$50,MATCH(Calculations!A178,References!$H$63:$H$100,0)))</f>
        <v>#N/A</v>
      </c>
      <c r="D195" s="130" t="e">
        <f>IF(Worksheet!I187="",NA( ),Worksheet!I187)</f>
        <v>#N/A</v>
      </c>
      <c r="E195" s="130" t="e">
        <f>IF(Worksheet!K187="",NA( ),Worksheet!K187)</f>
        <v>#N/A</v>
      </c>
      <c r="F195" s="272"/>
      <c r="H195" s="438" t="e">
        <f>IF(Worksheet!G187="",NA(),Worksheet!G187)</f>
        <v>#N/A</v>
      </c>
      <c r="I195" s="438"/>
      <c r="J195" s="438"/>
      <c r="K195" s="272"/>
      <c r="M195" s="439"/>
      <c r="N195" s="440"/>
      <c r="O195" s="440"/>
      <c r="P195" s="440"/>
      <c r="Q195" s="440"/>
      <c r="R195" s="440"/>
      <c r="S195" s="441"/>
    </row>
    <row r="196" spans="2:19" x14ac:dyDescent="0.35">
      <c r="B196" s="272"/>
      <c r="C196" s="130" t="e">
        <f>IF(Worksheet!I188="",NA( ),INDEX(References!$D$13:$D$50,MATCH(Calculations!A179,References!$H$63:$H$100,0)))</f>
        <v>#N/A</v>
      </c>
      <c r="D196" s="130" t="e">
        <f>IF(Worksheet!I188="",NA( ),Worksheet!I188)</f>
        <v>#N/A</v>
      </c>
      <c r="E196" s="130" t="e">
        <f>IF(Worksheet!K188="",NA( ),Worksheet!K188)</f>
        <v>#N/A</v>
      </c>
      <c r="F196" s="272"/>
      <c r="H196" s="438" t="e">
        <f>IF(Worksheet!G188="",NA(),Worksheet!G188)</f>
        <v>#N/A</v>
      </c>
      <c r="I196" s="438"/>
      <c r="J196" s="438"/>
      <c r="K196" s="272"/>
      <c r="M196" s="439"/>
      <c r="N196" s="440"/>
      <c r="O196" s="440"/>
      <c r="P196" s="440"/>
      <c r="Q196" s="440"/>
      <c r="R196" s="440"/>
      <c r="S196" s="441"/>
    </row>
    <row r="197" spans="2:19" x14ac:dyDescent="0.35">
      <c r="B197" s="272"/>
      <c r="C197" s="130" t="e">
        <f>IF(Worksheet!I189="",NA( ),INDEX(References!$D$13:$D$50,MATCH(Calculations!A180,References!$H$63:$H$100,0)))</f>
        <v>#N/A</v>
      </c>
      <c r="D197" s="130" t="e">
        <f>IF(Worksheet!I189="",NA( ),Worksheet!I189)</f>
        <v>#N/A</v>
      </c>
      <c r="E197" s="130" t="e">
        <f>IF(Worksheet!K189="",NA( ),Worksheet!K189)</f>
        <v>#N/A</v>
      </c>
      <c r="F197" s="272"/>
      <c r="H197" s="438" t="e">
        <f>IF(Worksheet!G189="",NA(),Worksheet!G189)</f>
        <v>#N/A</v>
      </c>
      <c r="I197" s="438"/>
      <c r="J197" s="438"/>
      <c r="K197" s="272"/>
      <c r="M197" s="439"/>
      <c r="N197" s="440"/>
      <c r="O197" s="440"/>
      <c r="P197" s="440"/>
      <c r="Q197" s="440"/>
      <c r="R197" s="440"/>
      <c r="S197" s="441"/>
    </row>
    <row r="198" spans="2:19" x14ac:dyDescent="0.35">
      <c r="B198" s="272"/>
      <c r="C198" s="130" t="e">
        <f>IF(Worksheet!I190="",NA( ),INDEX(References!$D$13:$D$50,MATCH(Calculations!A181,References!$H$63:$H$100,0)))</f>
        <v>#N/A</v>
      </c>
      <c r="D198" s="130" t="e">
        <f>IF(Worksheet!I190="",NA( ),Worksheet!I190)</f>
        <v>#N/A</v>
      </c>
      <c r="E198" s="130" t="e">
        <f>IF(Worksheet!K190="",NA( ),Worksheet!K190)</f>
        <v>#N/A</v>
      </c>
      <c r="F198" s="272"/>
      <c r="H198" s="438" t="e">
        <f>IF(Worksheet!G190="",NA(),Worksheet!G190)</f>
        <v>#N/A</v>
      </c>
      <c r="I198" s="438"/>
      <c r="J198" s="438"/>
      <c r="K198" s="272"/>
      <c r="M198" s="439"/>
      <c r="N198" s="440"/>
      <c r="O198" s="440"/>
      <c r="P198" s="440"/>
      <c r="Q198" s="440"/>
      <c r="R198" s="440"/>
      <c r="S198" s="441"/>
    </row>
    <row r="199" spans="2:19" x14ac:dyDescent="0.35">
      <c r="B199" s="272"/>
      <c r="C199" s="130" t="e">
        <f>IF(Worksheet!I191="",NA( ),INDEX(References!$D$13:$D$50,MATCH(Calculations!A182,References!$H$63:$H$100,0)))</f>
        <v>#N/A</v>
      </c>
      <c r="D199" s="130" t="e">
        <f>IF(Worksheet!I191="",NA( ),Worksheet!I191)</f>
        <v>#N/A</v>
      </c>
      <c r="E199" s="130" t="e">
        <f>IF(Worksheet!K191="",NA( ),Worksheet!K191)</f>
        <v>#N/A</v>
      </c>
      <c r="F199" s="272"/>
      <c r="H199" s="438" t="e">
        <f>IF(Worksheet!G191="",NA(),Worksheet!G191)</f>
        <v>#N/A</v>
      </c>
      <c r="I199" s="438"/>
      <c r="J199" s="438"/>
      <c r="K199" s="272"/>
      <c r="M199" s="439"/>
      <c r="N199" s="440"/>
      <c r="O199" s="440"/>
      <c r="P199" s="440"/>
      <c r="Q199" s="440"/>
      <c r="R199" s="440"/>
      <c r="S199" s="441"/>
    </row>
    <row r="200" spans="2:19" x14ac:dyDescent="0.35">
      <c r="B200" s="272"/>
      <c r="C200" s="130" t="e">
        <f>IF(Worksheet!I192="",NA( ),INDEX(References!$D$13:$D$50,MATCH(Calculations!A183,References!$H$63:$H$100,0)))</f>
        <v>#N/A</v>
      </c>
      <c r="D200" s="130" t="e">
        <f>IF(Worksheet!I192="",NA( ),Worksheet!I192)</f>
        <v>#N/A</v>
      </c>
      <c r="E200" s="130" t="e">
        <f>IF(Worksheet!K192="",NA( ),Worksheet!K192)</f>
        <v>#N/A</v>
      </c>
      <c r="F200" s="272"/>
      <c r="H200" s="438" t="e">
        <f>IF(Worksheet!G192="",NA(),Worksheet!G192)</f>
        <v>#N/A</v>
      </c>
      <c r="I200" s="438"/>
      <c r="J200" s="438"/>
      <c r="K200" s="272"/>
      <c r="M200" s="439"/>
      <c r="N200" s="440"/>
      <c r="O200" s="440"/>
      <c r="P200" s="440"/>
      <c r="Q200" s="440"/>
      <c r="R200" s="440"/>
      <c r="S200" s="441"/>
    </row>
    <row r="201" spans="2:19" x14ac:dyDescent="0.35">
      <c r="B201" s="272"/>
      <c r="C201" s="130" t="e">
        <f>IF(Worksheet!I193="",NA( ),INDEX(References!$D$13:$D$50,MATCH(Calculations!A184,References!$H$63:$H$100,0)))</f>
        <v>#N/A</v>
      </c>
      <c r="D201" s="130" t="e">
        <f>IF(Worksheet!I193="",NA( ),Worksheet!I193)</f>
        <v>#N/A</v>
      </c>
      <c r="E201" s="130" t="e">
        <f>IF(Worksheet!K193="",NA( ),Worksheet!K193)</f>
        <v>#N/A</v>
      </c>
      <c r="F201" s="272"/>
      <c r="H201" s="438" t="e">
        <f>IF(Worksheet!G193="",NA(),Worksheet!G193)</f>
        <v>#N/A</v>
      </c>
      <c r="I201" s="438"/>
      <c r="J201" s="438"/>
      <c r="K201" s="272"/>
      <c r="M201" s="439"/>
      <c r="N201" s="440"/>
      <c r="O201" s="440"/>
      <c r="P201" s="440"/>
      <c r="Q201" s="440"/>
      <c r="R201" s="440"/>
      <c r="S201" s="441"/>
    </row>
    <row r="202" spans="2:19" x14ac:dyDescent="0.35">
      <c r="B202" s="272"/>
      <c r="C202" s="130" t="e">
        <f>IF(Worksheet!I194="",NA( ),INDEX(References!$D$13:$D$50,MATCH(Calculations!A185,References!$H$63:$H$100,0)))</f>
        <v>#N/A</v>
      </c>
      <c r="D202" s="130" t="str">
        <f>IF(Worksheet!I194="",NA( ),Worksheet!I194)</f>
        <v>Proposed Qty</v>
      </c>
      <c r="E202" s="130" t="str">
        <f>IF(Worksheet!K194="",NA( ),Worksheet!K194)</f>
        <v>Proposed Watts</v>
      </c>
      <c r="F202" s="272"/>
      <c r="H202" s="438" t="str">
        <f>IF(Worksheet!G194="",NA(),Worksheet!G194)</f>
        <v>Lighting Type to be Replaced</v>
      </c>
      <c r="I202" s="438"/>
      <c r="J202" s="438"/>
      <c r="K202" s="272"/>
      <c r="M202" s="439"/>
      <c r="N202" s="440"/>
      <c r="O202" s="440"/>
      <c r="P202" s="440"/>
      <c r="Q202" s="440"/>
      <c r="R202" s="440"/>
      <c r="S202" s="441"/>
    </row>
    <row r="203" spans="2:19" x14ac:dyDescent="0.35">
      <c r="B203" s="272"/>
      <c r="C203" s="130" t="e">
        <f>IF(Worksheet!I195="",NA( ),INDEX(References!$D$13:$D$50,MATCH(Calculations!A186,References!$H$63:$H$100,0)))</f>
        <v>#N/A</v>
      </c>
      <c r="D203" s="130" t="e">
        <f>IF(Worksheet!I195="",NA( ),Worksheet!I195)</f>
        <v>#N/A</v>
      </c>
      <c r="E203" s="130" t="e">
        <f>IF(Worksheet!K195="",NA( ),Worksheet!K195)</f>
        <v>#N/A</v>
      </c>
      <c r="F203" s="272"/>
      <c r="H203" s="438" t="e">
        <f>IF(Worksheet!G195="",NA(),Worksheet!G195)</f>
        <v>#N/A</v>
      </c>
      <c r="I203" s="438"/>
      <c r="J203" s="438"/>
      <c r="K203" s="272"/>
      <c r="M203" s="439"/>
      <c r="N203" s="440"/>
      <c r="O203" s="440"/>
      <c r="P203" s="440"/>
      <c r="Q203" s="440"/>
      <c r="R203" s="440"/>
      <c r="S203" s="441"/>
    </row>
    <row r="204" spans="2:19" x14ac:dyDescent="0.35">
      <c r="B204" s="272"/>
      <c r="C204" s="130" t="e">
        <f>IF(Worksheet!I196="",NA( ),INDEX(References!$D$13:$D$50,MATCH(Calculations!A187,References!$H$63:$H$100,0)))</f>
        <v>#N/A</v>
      </c>
      <c r="D204" s="130" t="e">
        <f>IF(Worksheet!I196="",NA( ),Worksheet!I196)</f>
        <v>#N/A</v>
      </c>
      <c r="E204" s="130" t="e">
        <f>IF(Worksheet!K196="",NA( ),Worksheet!K196)</f>
        <v>#N/A</v>
      </c>
      <c r="F204" s="272"/>
      <c r="H204" s="438" t="e">
        <f>IF(Worksheet!G196="",NA(),Worksheet!G196)</f>
        <v>#N/A</v>
      </c>
      <c r="I204" s="438"/>
      <c r="J204" s="438"/>
      <c r="K204" s="272"/>
      <c r="M204" s="439"/>
      <c r="N204" s="440"/>
      <c r="O204" s="440"/>
      <c r="P204" s="440"/>
      <c r="Q204" s="440"/>
      <c r="R204" s="440"/>
      <c r="S204" s="441"/>
    </row>
    <row r="205" spans="2:19" x14ac:dyDescent="0.35">
      <c r="B205" s="272"/>
      <c r="C205" s="130" t="e">
        <f>IF(Worksheet!I197="",NA( ),INDEX(References!$D$13:$D$50,MATCH(Calculations!A188,References!$H$63:$H$100,0)))</f>
        <v>#N/A</v>
      </c>
      <c r="D205" s="130" t="e">
        <f>IF(Worksheet!I197="",NA( ),Worksheet!I197)</f>
        <v>#N/A</v>
      </c>
      <c r="E205" s="130" t="e">
        <f>IF(Worksheet!K197="",NA( ),Worksheet!K197)</f>
        <v>#N/A</v>
      </c>
      <c r="F205" s="272"/>
      <c r="H205" s="438" t="e">
        <f>IF(Worksheet!G197="",NA(),Worksheet!G197)</f>
        <v>#N/A</v>
      </c>
      <c r="I205" s="438"/>
      <c r="J205" s="438"/>
      <c r="K205" s="272"/>
      <c r="M205" s="439"/>
      <c r="N205" s="440"/>
      <c r="O205" s="440"/>
      <c r="P205" s="440"/>
      <c r="Q205" s="440"/>
      <c r="R205" s="440"/>
      <c r="S205" s="441"/>
    </row>
    <row r="206" spans="2:19" x14ac:dyDescent="0.35">
      <c r="B206" s="272"/>
      <c r="C206" s="130" t="e">
        <f>IF(Worksheet!I198="",NA( ),INDEX(References!$D$13:$D$50,MATCH(Calculations!A189,References!$H$63:$H$100,0)))</f>
        <v>#N/A</v>
      </c>
      <c r="D206" s="130" t="e">
        <f>IF(Worksheet!I198="",NA( ),Worksheet!I198)</f>
        <v>#N/A</v>
      </c>
      <c r="E206" s="130" t="e">
        <f>IF(Worksheet!K198="",NA( ),Worksheet!K198)</f>
        <v>#N/A</v>
      </c>
      <c r="F206" s="272"/>
      <c r="H206" s="438" t="e">
        <f>IF(Worksheet!G198="",NA(),Worksheet!G198)</f>
        <v>#N/A</v>
      </c>
      <c r="I206" s="438"/>
      <c r="J206" s="438"/>
      <c r="K206" s="272"/>
      <c r="M206" s="439"/>
      <c r="N206" s="440"/>
      <c r="O206" s="440"/>
      <c r="P206" s="440"/>
      <c r="Q206" s="440"/>
      <c r="R206" s="440"/>
      <c r="S206" s="441"/>
    </row>
    <row r="207" spans="2:19" x14ac:dyDescent="0.35">
      <c r="B207" s="272"/>
      <c r="C207" s="130" t="e">
        <f>IF(Worksheet!I199="",NA( ),INDEX(References!$D$13:$D$50,MATCH(Calculations!A190,References!$H$63:$H$100,0)))</f>
        <v>#N/A</v>
      </c>
      <c r="D207" s="130" t="e">
        <f>IF(Worksheet!I199="",NA( ),Worksheet!I199)</f>
        <v>#N/A</v>
      </c>
      <c r="E207" s="130" t="e">
        <f>IF(Worksheet!K199="",NA( ),Worksheet!K199)</f>
        <v>#N/A</v>
      </c>
      <c r="F207" s="272"/>
      <c r="H207" s="438" t="e">
        <f>IF(Worksheet!G199="",NA(),Worksheet!G199)</f>
        <v>#N/A</v>
      </c>
      <c r="I207" s="438"/>
      <c r="J207" s="438"/>
      <c r="K207" s="272"/>
      <c r="M207" s="439"/>
      <c r="N207" s="440"/>
      <c r="O207" s="440"/>
      <c r="P207" s="440"/>
      <c r="Q207" s="440"/>
      <c r="R207" s="440"/>
      <c r="S207" s="441"/>
    </row>
    <row r="208" spans="2:19" x14ac:dyDescent="0.35">
      <c r="C208" s="116" t="str">
        <f>IF(Worksheet!I251="","",INDEX(References!$D$13:$D$41,MATCH(Calculations!A182,References!$H$63:$H$91,0)))</f>
        <v/>
      </c>
    </row>
    <row r="209" spans="3:3" x14ac:dyDescent="0.35">
      <c r="C209" s="116" t="str">
        <f>IF(Worksheet!I252="","",INDEX(References!$D$13:$D$41,MATCH(Calculations!A183,References!$H$63:$H$91,0)))</f>
        <v/>
      </c>
    </row>
    <row r="210" spans="3:3" x14ac:dyDescent="0.35">
      <c r="C210" s="116" t="str">
        <f>IF(Worksheet!I253="","",INDEX(References!$D$13:$D$41,MATCH(Calculations!A184,References!$H$63:$H$91,0)))</f>
        <v/>
      </c>
    </row>
    <row r="211" spans="3:3" x14ac:dyDescent="0.35">
      <c r="C211" s="116" t="str">
        <f>IF(Worksheet!I254="","",INDEX(References!$D$13:$D$41,MATCH(Calculations!A185,References!$H$63:$H$91,0)))</f>
        <v/>
      </c>
    </row>
    <row r="212" spans="3:3" x14ac:dyDescent="0.35">
      <c r="C212" s="116" t="str">
        <f>IF(Worksheet!I255="","",INDEX(References!$D$13:$D$41,MATCH(Calculations!A186,References!$H$63:$H$91,0)))</f>
        <v/>
      </c>
    </row>
    <row r="213" spans="3:3" x14ac:dyDescent="0.35">
      <c r="C213" s="116" t="str">
        <f>IF(Worksheet!I256="","",INDEX(References!$D$13:$D$41,MATCH(Calculations!A187,References!$H$63:$H$91,0)))</f>
        <v/>
      </c>
    </row>
    <row r="214" spans="3:3" x14ac:dyDescent="0.35">
      <c r="C214" s="116" t="str">
        <f>IF(Worksheet!I257="","",INDEX(References!$D$13:$D$41,MATCH(Calculations!A188,References!$H$63:$H$91,0)))</f>
        <v/>
      </c>
    </row>
    <row r="215" spans="3:3" x14ac:dyDescent="0.35">
      <c r="C215" s="116" t="str">
        <f>IF(Worksheet!I258="","",INDEX(References!$D$13:$D$41,MATCH(Calculations!A189,References!$H$63:$H$91,0)))</f>
        <v/>
      </c>
    </row>
    <row r="216" spans="3:3" x14ac:dyDescent="0.35">
      <c r="C216" s="116" t="str">
        <f>IF(Worksheet!I259="","",INDEX(References!$D$13:$D$41,MATCH(Calculations!A190,References!$H$63:$H$91,0)))</f>
        <v/>
      </c>
    </row>
    <row r="217" spans="3:3" x14ac:dyDescent="0.35">
      <c r="C217" s="116" t="str">
        <f>IF(Worksheet!I260="","",INDEX(References!$D$13:$D$41,MATCH(Calculations!A191,References!$H$63:$H$91,0)))</f>
        <v/>
      </c>
    </row>
    <row r="218" spans="3:3" x14ac:dyDescent="0.35">
      <c r="C218" s="116" t="str">
        <f>IF(Worksheet!I261="","",INDEX(References!$D$13:$D$41,MATCH(Calculations!A192,References!$H$63:$H$91,0)))</f>
        <v/>
      </c>
    </row>
    <row r="219" spans="3:3" x14ac:dyDescent="0.35">
      <c r="C219" s="116" t="str">
        <f>IF(Worksheet!I262="","",INDEX(References!$D$13:$D$41,MATCH(Calculations!A193,References!$H$63:$H$91,0)))</f>
        <v/>
      </c>
    </row>
    <row r="220" spans="3:3" x14ac:dyDescent="0.35">
      <c r="C220" s="116" t="str">
        <f>IF(Worksheet!I263="","",INDEX(References!$D$13:$D$41,MATCH(Calculations!A194,References!$H$63:$H$91,0)))</f>
        <v/>
      </c>
    </row>
    <row r="221" spans="3:3" x14ac:dyDescent="0.35">
      <c r="C221" s="116" t="str">
        <f>IF(Worksheet!I264="","",INDEX(References!$D$13:$D$41,MATCH(Calculations!A195,References!$H$63:$H$91,0)))</f>
        <v/>
      </c>
    </row>
    <row r="222" spans="3:3" x14ac:dyDescent="0.35">
      <c r="C222" s="116" t="str">
        <f>IF(Worksheet!I265="","",INDEX(References!$D$13:$D$41,MATCH(Calculations!A196,References!$H$63:$H$91,0)))</f>
        <v/>
      </c>
    </row>
    <row r="223" spans="3:3" x14ac:dyDescent="0.35">
      <c r="C223" s="116" t="str">
        <f>IF(Worksheet!I266="","",INDEX(References!$D$13:$D$41,MATCH(Calculations!A197,References!$H$63:$H$91,0)))</f>
        <v/>
      </c>
    </row>
    <row r="224" spans="3:3" x14ac:dyDescent="0.35">
      <c r="C224" s="116" t="str">
        <f>IF(Worksheet!I267="","",INDEX(References!$D$13:$D$41,MATCH(Calculations!A198,References!$H$63:$H$91,0)))</f>
        <v/>
      </c>
    </row>
    <row r="225" spans="3:3" x14ac:dyDescent="0.35">
      <c r="C225" s="116" t="str">
        <f>IF(Worksheet!I268="","",INDEX(References!$D$13:$D$41,MATCH(Calculations!A199,References!$H$63:$H$91,0)))</f>
        <v/>
      </c>
    </row>
    <row r="226" spans="3:3" x14ac:dyDescent="0.35">
      <c r="C226" s="116" t="str">
        <f>IF(Worksheet!I293="","",INDEX(References!$D$13:$D$41,MATCH(Calculations!A200,References!$H$63:$H$91,0)))</f>
        <v/>
      </c>
    </row>
    <row r="227" spans="3:3" x14ac:dyDescent="0.35">
      <c r="C227" s="116" t="str">
        <f>IF(Worksheet!I294="","",INDEX(References!$D$13:$D$41,MATCH(Calculations!A201,References!$H$63:$H$91,0)))</f>
        <v/>
      </c>
    </row>
    <row r="228" spans="3:3" x14ac:dyDescent="0.35">
      <c r="C228" s="116" t="str">
        <f>IF(Worksheet!I295="","",INDEX(References!$D$13:$D$41,MATCH(Calculations!A202,References!$H$63:$H$91,0)))</f>
        <v/>
      </c>
    </row>
    <row r="229" spans="3:3" x14ac:dyDescent="0.35">
      <c r="C229" s="116" t="str">
        <f>IF(Worksheet!I296="","",INDEX(References!$D$13:$D$41,MATCH(Calculations!A203,References!$H$63:$H$91,0)))</f>
        <v/>
      </c>
    </row>
    <row r="230" spans="3:3" x14ac:dyDescent="0.35">
      <c r="C230" s="116" t="str">
        <f>IF(Worksheet!I297="","",INDEX(References!$D$13:$D$41,MATCH(Calculations!A204,References!$H$63:$H$91,0)))</f>
        <v/>
      </c>
    </row>
    <row r="231" spans="3:3" x14ac:dyDescent="0.35">
      <c r="C231" s="116" t="str">
        <f>IF(Worksheet!I298="","",INDEX(References!$D$13:$D$41,MATCH(Calculations!A205,References!$H$63:$H$91,0)))</f>
        <v/>
      </c>
    </row>
    <row r="232" spans="3:3" x14ac:dyDescent="0.35">
      <c r="C232" s="116" t="str">
        <f>IF(Worksheet!I299="","",INDEX(References!$D$13:$D$41,MATCH(Calculations!A206,References!$H$63:$H$91,0)))</f>
        <v/>
      </c>
    </row>
    <row r="233" spans="3:3" x14ac:dyDescent="0.35">
      <c r="C233" s="116" t="str">
        <f>IF(Worksheet!I300="","",INDEX(References!$D$13:$D$41,MATCH(Calculations!A207,References!$H$63:$H$91,0)))</f>
        <v/>
      </c>
    </row>
    <row r="234" spans="3:3" x14ac:dyDescent="0.35">
      <c r="C234" s="116" t="str">
        <f>IF(Worksheet!I301="","",INDEX(References!$D$13:$D$41,MATCH(Calculations!A208,References!$H$63:$H$91,0)))</f>
        <v/>
      </c>
    </row>
    <row r="235" spans="3:3" x14ac:dyDescent="0.35">
      <c r="C235" s="116" t="str">
        <f>IF(Worksheet!I302="","",INDEX(References!$D$13:$D$41,MATCH(Calculations!A209,References!$H$63:$H$91,0)))</f>
        <v/>
      </c>
    </row>
    <row r="236" spans="3:3" x14ac:dyDescent="0.35">
      <c r="C236" s="116" t="str">
        <f>IF(Worksheet!I303="","",INDEX(References!$D$13:$D$41,MATCH(Calculations!A210,References!$H$63:$H$91,0)))</f>
        <v/>
      </c>
    </row>
    <row r="237" spans="3:3" x14ac:dyDescent="0.35">
      <c r="C237" s="116" t="str">
        <f>IF(Worksheet!I304="","",INDEX(References!$D$13:$D$41,MATCH(Calculations!A211,References!$H$63:$H$91,0)))</f>
        <v/>
      </c>
    </row>
    <row r="238" spans="3:3" x14ac:dyDescent="0.35">
      <c r="C238" s="116" t="str">
        <f>IF(Worksheet!I305="","",INDEX(References!$D$13:$D$41,MATCH(Calculations!A212,References!$H$63:$H$91,0)))</f>
        <v/>
      </c>
    </row>
    <row r="239" spans="3:3" x14ac:dyDescent="0.35">
      <c r="C239" s="116" t="str">
        <f>IF(Worksheet!I306="","",INDEX(References!$D$13:$D$41,MATCH(Calculations!A213,References!$H$63:$H$91,0)))</f>
        <v/>
      </c>
    </row>
    <row r="240" spans="3:3" x14ac:dyDescent="0.35">
      <c r="C240" s="116" t="str">
        <f>IF(Worksheet!I307="","",INDEX(References!$D$13:$D$41,MATCH(Calculations!A214,References!$H$63:$H$91,0)))</f>
        <v/>
      </c>
    </row>
    <row r="241" spans="3:3" x14ac:dyDescent="0.35">
      <c r="C241" s="116" t="str">
        <f>IF(Worksheet!I308="","",INDEX(References!$D$13:$D$41,MATCH(Calculations!A215,References!$H$63:$H$91,0)))</f>
        <v/>
      </c>
    </row>
    <row r="242" spans="3:3" x14ac:dyDescent="0.35">
      <c r="C242" s="116" t="str">
        <f>IF(Worksheet!I309="","",INDEX(References!$D$13:$D$41,MATCH(Calculations!A216,References!$H$63:$H$91,0)))</f>
        <v/>
      </c>
    </row>
    <row r="243" spans="3:3" x14ac:dyDescent="0.35">
      <c r="C243" s="116" t="str">
        <f>IF(Worksheet!I310="","",INDEX(References!$D$13:$D$41,MATCH(Calculations!A217,References!$H$63:$H$91,0)))</f>
        <v/>
      </c>
    </row>
    <row r="244" spans="3:3" x14ac:dyDescent="0.35">
      <c r="C244" s="116" t="str">
        <f>IF(Worksheet!I311="","",INDEX(References!$D$13:$D$41,MATCH(Calculations!A218,References!$H$63:$H$91,0)))</f>
        <v/>
      </c>
    </row>
    <row r="245" spans="3:3" x14ac:dyDescent="0.35">
      <c r="C245" s="116" t="str">
        <f>IF(Worksheet!I312="","",INDEX(References!$D$13:$D$41,MATCH(Calculations!A219,References!$H$63:$H$91,0)))</f>
        <v/>
      </c>
    </row>
    <row r="246" spans="3:3" x14ac:dyDescent="0.35">
      <c r="C246" s="116" t="str">
        <f>IF(Worksheet!I313="","",INDEX(References!$D$13:$D$41,MATCH(Calculations!A220,References!$H$63:$H$91,0)))</f>
        <v/>
      </c>
    </row>
    <row r="247" spans="3:3" x14ac:dyDescent="0.35">
      <c r="C247" s="116" t="str">
        <f>IF(Worksheet!I314="","",INDEX(References!$D$13:$D$41,MATCH(Calculations!A221,References!$H$63:$H$91,0)))</f>
        <v/>
      </c>
    </row>
    <row r="248" spans="3:3" x14ac:dyDescent="0.35">
      <c r="C248" s="116" t="str">
        <f>IF(Worksheet!I315="","",INDEX(References!$D$13:$D$41,MATCH(Calculations!A222,References!$H$63:$H$91,0)))</f>
        <v/>
      </c>
    </row>
    <row r="249" spans="3:3" x14ac:dyDescent="0.35">
      <c r="C249" s="116" t="str">
        <f>IF(Worksheet!I316="","",INDEX(References!$D$13:$D$41,MATCH(Calculations!A223,References!$H$63:$H$91,0)))</f>
        <v/>
      </c>
    </row>
    <row r="250" spans="3:3" x14ac:dyDescent="0.35">
      <c r="C250" s="116" t="str">
        <f>IF(Worksheet!I317="","",INDEX(References!$D$13:$D$41,MATCH(Calculations!A224,References!$H$63:$H$91,0)))</f>
        <v/>
      </c>
    </row>
    <row r="251" spans="3:3" x14ac:dyDescent="0.35">
      <c r="C251" s="116" t="str">
        <f>IF(Worksheet!I318="","",INDEX(References!$D$13:$D$41,MATCH(Calculations!A225,References!$H$63:$H$91,0)))</f>
        <v/>
      </c>
    </row>
    <row r="252" spans="3:3" x14ac:dyDescent="0.35">
      <c r="C252" s="116" t="str">
        <f>IF(Worksheet!I319="","",INDEX(References!$D$13:$D$41,MATCH(Calculations!A226,References!$H$63:$H$91,0)))</f>
        <v/>
      </c>
    </row>
    <row r="253" spans="3:3" x14ac:dyDescent="0.35">
      <c r="C253" s="116" t="str">
        <f>IF(Worksheet!I320="","",INDEX(References!$D$13:$D$41,MATCH(Calculations!A227,References!$H$63:$H$91,0)))</f>
        <v/>
      </c>
    </row>
    <row r="254" spans="3:3" x14ac:dyDescent="0.35">
      <c r="C254" s="116" t="str">
        <f>IF(Worksheet!I321="","",INDEX(References!$D$13:$D$41,MATCH(Calculations!A228,References!$H$63:$H$91,0)))</f>
        <v/>
      </c>
    </row>
    <row r="255" spans="3:3" x14ac:dyDescent="0.35">
      <c r="C255" s="116" t="str">
        <f>IF(Worksheet!I322="","",INDEX(References!$D$13:$D$41,MATCH(Calculations!A229,References!$H$63:$H$91,0)))</f>
        <v/>
      </c>
    </row>
    <row r="256" spans="3:3" x14ac:dyDescent="0.35">
      <c r="C256" s="116" t="str">
        <f>IF(Worksheet!I323="","",INDEX(References!$D$13:$D$41,MATCH(Calculations!A230,References!$H$63:$H$91,0)))</f>
        <v/>
      </c>
    </row>
    <row r="257" spans="3:3" x14ac:dyDescent="0.35">
      <c r="C257" s="116" t="str">
        <f>IF(Worksheet!I324="","",INDEX(References!$D$13:$D$41,MATCH(Calculations!A231,References!$H$63:$H$91,0)))</f>
        <v/>
      </c>
    </row>
    <row r="258" spans="3:3" x14ac:dyDescent="0.35">
      <c r="C258" s="116" t="str">
        <f>IF(Worksheet!I325="","",INDEX(References!$D$13:$D$41,MATCH(Calculations!A232,References!$H$63:$H$91,0)))</f>
        <v/>
      </c>
    </row>
    <row r="259" spans="3:3" x14ac:dyDescent="0.35">
      <c r="C259" s="116" t="str">
        <f>IF(Worksheet!I326="","",INDEX(References!$D$13:$D$41,MATCH(Calculations!A233,References!$H$63:$H$91,0)))</f>
        <v/>
      </c>
    </row>
    <row r="260" spans="3:3" x14ac:dyDescent="0.35">
      <c r="C260" s="116" t="str">
        <f>IF(Worksheet!I327="","",INDEX(References!$D$13:$D$41,MATCH(Calculations!A234,References!$H$63:$H$91,0)))</f>
        <v/>
      </c>
    </row>
    <row r="261" spans="3:3" x14ac:dyDescent="0.35">
      <c r="C261" s="116" t="str">
        <f>IF(Worksheet!I328="","",INDEX(References!$D$13:$D$41,MATCH(Calculations!A235,References!$H$63:$H$91,0)))</f>
        <v/>
      </c>
    </row>
    <row r="262" spans="3:3" x14ac:dyDescent="0.35">
      <c r="C262" s="116" t="str">
        <f>IF(Worksheet!I329="","",INDEX(References!$D$13:$D$41,MATCH(Calculations!A236,References!$H$63:$H$91,0)))</f>
        <v/>
      </c>
    </row>
    <row r="263" spans="3:3" x14ac:dyDescent="0.35">
      <c r="C263" s="116" t="str">
        <f>IF(Worksheet!I330="","",INDEX(References!$D$13:$D$41,MATCH(Calculations!A237,References!$H$63:$H$91,0)))</f>
        <v/>
      </c>
    </row>
    <row r="264" spans="3:3" x14ac:dyDescent="0.35">
      <c r="C264" s="116" t="str">
        <f>IF(Worksheet!I331="","",INDEX(References!$D$13:$D$41,MATCH(Calculations!A238,References!$H$63:$H$91,0)))</f>
        <v/>
      </c>
    </row>
    <row r="265" spans="3:3" x14ac:dyDescent="0.35">
      <c r="C265" s="116" t="str">
        <f>IF(Worksheet!I332="","",INDEX(References!$D$13:$D$41,MATCH(Calculations!A239,References!$H$63:$H$91,0)))</f>
        <v/>
      </c>
    </row>
    <row r="266" spans="3:3" x14ac:dyDescent="0.35">
      <c r="C266" s="116" t="str">
        <f>IF(Worksheet!I333="","",INDEX(References!$D$13:$D$41,MATCH(Calculations!A240,References!$H$63:$H$91,0)))</f>
        <v/>
      </c>
    </row>
    <row r="267" spans="3:3" x14ac:dyDescent="0.35">
      <c r="C267" s="116" t="str">
        <f>IF(Worksheet!I334="","",INDEX(References!$D$13:$D$41,MATCH(Calculations!A241,References!$H$63:$H$91,0)))</f>
        <v/>
      </c>
    </row>
    <row r="268" spans="3:3" x14ac:dyDescent="0.35">
      <c r="C268" s="116" t="str">
        <f>IF(Worksheet!I335="","",INDEX(References!$D$13:$D$41,MATCH(Calculations!A242,References!$H$63:$H$91,0)))</f>
        <v/>
      </c>
    </row>
    <row r="269" spans="3:3" x14ac:dyDescent="0.35">
      <c r="C269" s="116" t="str">
        <f>IF(Worksheet!I336="","",INDEX(References!$D$13:$D$41,MATCH(Calculations!A243,References!$H$63:$H$91,0)))</f>
        <v/>
      </c>
    </row>
    <row r="270" spans="3:3" x14ac:dyDescent="0.35">
      <c r="C270" s="116" t="str">
        <f>IF(Worksheet!I337="","",INDEX(References!$D$13:$D$41,MATCH(Calculations!A244,References!$H$63:$H$91,0)))</f>
        <v/>
      </c>
    </row>
    <row r="271" spans="3:3" x14ac:dyDescent="0.35">
      <c r="C271" s="116" t="str">
        <f>IF(Worksheet!I338="","",INDEX(References!$D$13:$D$41,MATCH(Calculations!A245,References!$H$63:$H$91,0)))</f>
        <v/>
      </c>
    </row>
    <row r="272" spans="3:3" x14ac:dyDescent="0.35">
      <c r="C272" s="116" t="str">
        <f>IF(Worksheet!I339="","",INDEX(References!$D$13:$D$41,MATCH(Calculations!A246,References!$H$63:$H$91,0)))</f>
        <v/>
      </c>
    </row>
    <row r="273" spans="3:3" x14ac:dyDescent="0.35">
      <c r="C273" s="116" t="str">
        <f>IF(Worksheet!I340="","",INDEX(References!$D$13:$D$41,MATCH(Calculations!A247,References!$H$63:$H$91,0)))</f>
        <v/>
      </c>
    </row>
    <row r="274" spans="3:3" x14ac:dyDescent="0.35">
      <c r="C274" s="116" t="str">
        <f>IF(Worksheet!I341="","",INDEX(References!$D$13:$D$41,MATCH(Calculations!A248,References!$H$63:$H$91,0)))</f>
        <v/>
      </c>
    </row>
    <row r="275" spans="3:3" x14ac:dyDescent="0.35">
      <c r="C275" s="116" t="str">
        <f>IF(Worksheet!I342="","",INDEX(References!$D$13:$D$41,MATCH(Calculations!A249,References!$H$63:$H$91,0)))</f>
        <v/>
      </c>
    </row>
    <row r="276" spans="3:3" x14ac:dyDescent="0.35">
      <c r="C276" s="116" t="str">
        <f>IF(Worksheet!I343="","",INDEX(References!$D$13:$D$41,MATCH(Calculations!A250,References!$H$63:$H$91,0)))</f>
        <v/>
      </c>
    </row>
    <row r="277" spans="3:3" x14ac:dyDescent="0.35">
      <c r="C277" s="116" t="str">
        <f>IF(Worksheet!I344="","",INDEX(References!$D$13:$D$41,MATCH(Calculations!A251,References!$H$63:$H$91,0)))</f>
        <v/>
      </c>
    </row>
    <row r="278" spans="3:3" x14ac:dyDescent="0.35">
      <c r="C278" s="116" t="str">
        <f>IF(Worksheet!I345="","",INDEX(References!$D$13:$D$41,MATCH(Calculations!A252,References!$H$63:$H$91,0)))</f>
        <v/>
      </c>
    </row>
    <row r="279" spans="3:3" x14ac:dyDescent="0.35">
      <c r="C279" s="116" t="str">
        <f>IF(Worksheet!I346="","",INDEX(References!$D$13:$D$41,MATCH(Calculations!A253,References!$H$63:$H$91,0)))</f>
        <v/>
      </c>
    </row>
    <row r="280" spans="3:3" x14ac:dyDescent="0.35">
      <c r="C280" s="116" t="str">
        <f>IF(Worksheet!I347="","",INDEX(References!$D$13:$D$41,MATCH(Calculations!A254,References!$H$63:$H$91,0)))</f>
        <v/>
      </c>
    </row>
    <row r="281" spans="3:3" x14ac:dyDescent="0.35">
      <c r="C281" s="116" t="str">
        <f>IF(Worksheet!I348="","",INDEX(References!$D$13:$D$41,MATCH(Calculations!A255,References!$H$63:$H$91,0)))</f>
        <v/>
      </c>
    </row>
    <row r="282" spans="3:3" x14ac:dyDescent="0.35">
      <c r="C282" s="116" t="str">
        <f>IF(Worksheet!I349="","",INDEX(References!$D$13:$D$41,MATCH(Calculations!A256,References!$H$63:$H$91,0)))</f>
        <v/>
      </c>
    </row>
    <row r="283" spans="3:3" x14ac:dyDescent="0.35">
      <c r="C283" s="116" t="str">
        <f>IF(Worksheet!I350="","",INDEX(References!$D$13:$D$41,MATCH(Calculations!A257,References!$H$63:$H$91,0)))</f>
        <v/>
      </c>
    </row>
    <row r="284" spans="3:3" x14ac:dyDescent="0.35">
      <c r="C284" s="116" t="str">
        <f>IF(Worksheet!I351="","",INDEX(References!$D$13:$D$41,MATCH(Calculations!A258,References!$H$63:$H$91,0)))</f>
        <v/>
      </c>
    </row>
    <row r="285" spans="3:3" x14ac:dyDescent="0.35">
      <c r="C285" s="116" t="str">
        <f>IF(Worksheet!I352="","",INDEX(References!$D$13:$D$41,MATCH(Calculations!A259,References!$H$63:$H$91,0)))</f>
        <v/>
      </c>
    </row>
    <row r="286" spans="3:3" x14ac:dyDescent="0.35">
      <c r="C286" s="116" t="str">
        <f>IF(Worksheet!I353="","",INDEX(References!$D$13:$D$41,MATCH(Calculations!A260,References!$H$63:$H$91,0)))</f>
        <v/>
      </c>
    </row>
    <row r="287" spans="3:3" x14ac:dyDescent="0.35">
      <c r="C287" s="116" t="str">
        <f>IF(Worksheet!I354="","",INDEX(References!$D$13:$D$41,MATCH(Calculations!A261,References!$H$63:$H$91,0)))</f>
        <v/>
      </c>
    </row>
    <row r="288" spans="3:3" x14ac:dyDescent="0.35">
      <c r="C288" s="116" t="str">
        <f>IF(Worksheet!I355="","",INDEX(References!$D$13:$D$41,MATCH(Calculations!A262,References!$H$63:$H$91,0)))</f>
        <v/>
      </c>
    </row>
    <row r="289" spans="3:3" x14ac:dyDescent="0.35">
      <c r="C289" s="116" t="str">
        <f>IF(Worksheet!I356="","",INDEX(References!$D$13:$D$41,MATCH(Calculations!A263,References!$H$63:$H$91,0)))</f>
        <v/>
      </c>
    </row>
    <row r="290" spans="3:3" x14ac:dyDescent="0.35">
      <c r="C290" s="116" t="str">
        <f>IF(Worksheet!I357="","",INDEX(References!$D$13:$D$41,MATCH(Calculations!A264,References!$H$63:$H$91,0)))</f>
        <v/>
      </c>
    </row>
    <row r="291" spans="3:3" x14ac:dyDescent="0.35">
      <c r="C291" s="116" t="str">
        <f>IF(Worksheet!I358="","",INDEX(References!$D$13:$D$41,MATCH(Calculations!A265,References!$H$63:$H$91,0)))</f>
        <v/>
      </c>
    </row>
    <row r="292" spans="3:3" x14ac:dyDescent="0.35">
      <c r="C292" s="116" t="str">
        <f>IF(Worksheet!I359="","",INDEX(References!$D$13:$D$41,MATCH(Calculations!A266,References!$H$63:$H$91,0)))</f>
        <v/>
      </c>
    </row>
    <row r="293" spans="3:3" x14ac:dyDescent="0.35">
      <c r="C293" s="116" t="str">
        <f>IF(Worksheet!I360="","",INDEX(References!$D$13:$D$41,MATCH(Calculations!A267,References!$H$63:$H$91,0)))</f>
        <v/>
      </c>
    </row>
    <row r="294" spans="3:3" x14ac:dyDescent="0.35">
      <c r="C294" s="116" t="str">
        <f>IF(Worksheet!I361="","",INDEX(References!$D$13:$D$41,MATCH(Calculations!A268,References!$H$63:$H$91,0)))</f>
        <v/>
      </c>
    </row>
    <row r="295" spans="3:3" x14ac:dyDescent="0.35">
      <c r="C295" s="116" t="str">
        <f>IF(Worksheet!I362="","",INDEX(References!$D$13:$D$41,MATCH(Calculations!A269,References!$H$63:$H$91,0)))</f>
        <v/>
      </c>
    </row>
    <row r="296" spans="3:3" x14ac:dyDescent="0.35">
      <c r="C296" s="116" t="str">
        <f>IF(Worksheet!I363="","",INDEX(References!$D$13:$D$41,MATCH(Calculations!A270,References!$H$63:$H$91,0)))</f>
        <v/>
      </c>
    </row>
    <row r="297" spans="3:3" x14ac:dyDescent="0.35">
      <c r="C297" s="116" t="str">
        <f>IF(Worksheet!I364="","",INDEX(References!$D$13:$D$41,MATCH(Calculations!A271,References!$H$63:$H$91,0)))</f>
        <v/>
      </c>
    </row>
    <row r="298" spans="3:3" x14ac:dyDescent="0.35">
      <c r="C298" s="116" t="str">
        <f>IF(Worksheet!I365="","",INDEX(References!$D$13:$D$41,MATCH(Calculations!A272,References!$H$63:$H$91,0)))</f>
        <v/>
      </c>
    </row>
    <row r="299" spans="3:3" x14ac:dyDescent="0.35">
      <c r="C299" s="116" t="str">
        <f>IF(Worksheet!I366="","",INDEX(References!$D$13:$D$41,MATCH(Calculations!A273,References!$H$63:$H$91,0)))</f>
        <v/>
      </c>
    </row>
    <row r="300" spans="3:3" x14ac:dyDescent="0.35">
      <c r="C300" s="116" t="str">
        <f>IF(Worksheet!I367="","",INDEX(References!$D$13:$D$41,MATCH(Calculations!A274,References!$H$63:$H$91,0)))</f>
        <v/>
      </c>
    </row>
    <row r="301" spans="3:3" x14ac:dyDescent="0.35">
      <c r="C301" s="116" t="str">
        <f>IF(Worksheet!I368="","",INDEX(References!$D$13:$D$41,MATCH(Calculations!A275,References!$H$63:$H$91,0)))</f>
        <v/>
      </c>
    </row>
    <row r="302" spans="3:3" x14ac:dyDescent="0.35">
      <c r="C302" s="116" t="str">
        <f>IF(Worksheet!I369="","",INDEX(References!$D$13:$D$41,MATCH(Calculations!A276,References!$H$63:$H$91,0)))</f>
        <v/>
      </c>
    </row>
    <row r="303" spans="3:3" x14ac:dyDescent="0.35">
      <c r="C303" s="116" t="str">
        <f>IF(Worksheet!I370="","",INDEX(References!$D$13:$D$41,MATCH(Calculations!A277,References!$H$63:$H$91,0)))</f>
        <v/>
      </c>
    </row>
    <row r="304" spans="3:3" x14ac:dyDescent="0.35">
      <c r="C304" s="116" t="str">
        <f>IF(Worksheet!I371="","",INDEX(References!$D$13:$D$41,MATCH(Calculations!A278,References!$H$63:$H$91,0)))</f>
        <v/>
      </c>
    </row>
    <row r="305" spans="3:3" x14ac:dyDescent="0.35">
      <c r="C305" s="116" t="str">
        <f>IF(Worksheet!I372="","",INDEX(References!$D$13:$D$41,MATCH(Calculations!A279,References!$H$63:$H$91,0)))</f>
        <v/>
      </c>
    </row>
    <row r="306" spans="3:3" x14ac:dyDescent="0.35">
      <c r="C306" s="116" t="str">
        <f>IF(Worksheet!I373="","",INDEX(References!$D$13:$D$41,MATCH(Calculations!A280,References!$H$63:$H$91,0)))</f>
        <v/>
      </c>
    </row>
    <row r="307" spans="3:3" x14ac:dyDescent="0.35">
      <c r="C307" s="116" t="str">
        <f>IF(Worksheet!I374="","",INDEX(References!$D$13:$D$41,MATCH(Calculations!A281,References!$H$63:$H$91,0)))</f>
        <v/>
      </c>
    </row>
    <row r="308" spans="3:3" x14ac:dyDescent="0.35">
      <c r="C308" s="116" t="str">
        <f>IF(Worksheet!I375="","",INDEX(References!$D$13:$D$41,MATCH(Calculations!A282,References!$H$63:$H$91,0)))</f>
        <v/>
      </c>
    </row>
    <row r="309" spans="3:3" x14ac:dyDescent="0.35">
      <c r="C309" s="116" t="str">
        <f>IF(Worksheet!I376="","",INDEX(References!$D$13:$D$41,MATCH(Calculations!A283,References!$H$63:$H$91,0)))</f>
        <v/>
      </c>
    </row>
    <row r="310" spans="3:3" x14ac:dyDescent="0.35">
      <c r="C310" s="116" t="str">
        <f>IF(Worksheet!I377="","",INDEX(References!$D$13:$D$41,MATCH(Calculations!A284,References!$H$63:$H$91,0)))</f>
        <v/>
      </c>
    </row>
    <row r="311" spans="3:3" x14ac:dyDescent="0.35">
      <c r="C311" s="116" t="str">
        <f>IF(Worksheet!I378="","",INDEX(References!$D$13:$D$41,MATCH(Calculations!A285,References!$H$63:$H$91,0)))</f>
        <v/>
      </c>
    </row>
    <row r="312" spans="3:3" x14ac:dyDescent="0.35">
      <c r="C312" s="116" t="str">
        <f>IF(Worksheet!I379="","",INDEX(References!$D$13:$D$41,MATCH(Calculations!A286,References!$H$63:$H$91,0)))</f>
        <v/>
      </c>
    </row>
    <row r="313" spans="3:3" x14ac:dyDescent="0.35">
      <c r="C313" s="116" t="str">
        <f>IF(Worksheet!I380="","",INDEX(References!$D$13:$D$41,MATCH(Calculations!A287,References!$H$63:$H$91,0)))</f>
        <v/>
      </c>
    </row>
    <row r="314" spans="3:3" x14ac:dyDescent="0.35">
      <c r="C314" s="116" t="str">
        <f>IF(Worksheet!I381="","",INDEX(References!$D$13:$D$41,MATCH(Calculations!A288,References!$H$63:$H$91,0)))</f>
        <v/>
      </c>
    </row>
    <row r="315" spans="3:3" x14ac:dyDescent="0.35">
      <c r="C315" s="116" t="str">
        <f>IF(Worksheet!I382="","",INDEX(References!$D$13:$D$41,MATCH(Calculations!A289,References!$H$63:$H$91,0)))</f>
        <v/>
      </c>
    </row>
    <row r="316" spans="3:3" x14ac:dyDescent="0.35">
      <c r="C316" s="116" t="str">
        <f>IF(Worksheet!I383="","",INDEX(References!$D$13:$D$41,MATCH(Calculations!A290,References!$H$63:$H$91,0)))</f>
        <v/>
      </c>
    </row>
    <row r="317" spans="3:3" x14ac:dyDescent="0.35">
      <c r="C317" s="116" t="str">
        <f>IF(Worksheet!I384="","",INDEX(References!$D$13:$D$41,MATCH(Calculations!A291,References!$H$63:$H$91,0)))</f>
        <v/>
      </c>
    </row>
    <row r="318" spans="3:3" x14ac:dyDescent="0.35">
      <c r="C318" s="116" t="str">
        <f>IF(Worksheet!I385="","",INDEX(References!$D$13:$D$41,MATCH(Calculations!A292,References!$H$63:$H$91,0)))</f>
        <v/>
      </c>
    </row>
    <row r="319" spans="3:3" x14ac:dyDescent="0.35">
      <c r="C319" s="116" t="str">
        <f>IF(Worksheet!I386="","",INDEX(References!$D$13:$D$41,MATCH(Calculations!A293,References!$H$63:$H$91,0)))</f>
        <v/>
      </c>
    </row>
    <row r="320" spans="3:3" x14ac:dyDescent="0.35">
      <c r="C320" s="116" t="str">
        <f>IF(Worksheet!I387="","",INDEX(References!$D$13:$D$41,MATCH(Calculations!A294,References!$H$63:$H$91,0)))</f>
        <v/>
      </c>
    </row>
    <row r="321" spans="3:3" x14ac:dyDescent="0.35">
      <c r="C321" s="116" t="str">
        <f>IF(Worksheet!I388="","",INDEX(References!$D$13:$D$41,MATCH(Calculations!A295,References!$H$63:$H$91,0)))</f>
        <v/>
      </c>
    </row>
    <row r="322" spans="3:3" x14ac:dyDescent="0.35">
      <c r="C322" s="116" t="str">
        <f>IF(Worksheet!I389="","",INDEX(References!$D$13:$D$41,MATCH(Calculations!A296,References!$H$63:$H$91,0)))</f>
        <v/>
      </c>
    </row>
    <row r="323" spans="3:3" x14ac:dyDescent="0.35">
      <c r="C323" s="116" t="str">
        <f>IF(Worksheet!I390="","",INDEX(References!$D$13:$D$41,MATCH(Calculations!A297,References!$H$63:$H$91,0)))</f>
        <v/>
      </c>
    </row>
    <row r="324" spans="3:3" x14ac:dyDescent="0.35">
      <c r="C324" s="116" t="str">
        <f>IF(Worksheet!I391="","",INDEX(References!$D$13:$D$41,MATCH(Calculations!A298,References!$H$63:$H$91,0)))</f>
        <v/>
      </c>
    </row>
    <row r="325" spans="3:3" x14ac:dyDescent="0.35">
      <c r="C325" s="116" t="str">
        <f>IF(Worksheet!I392="","",INDEX(References!$D$13:$D$41,MATCH(Calculations!A299,References!$H$63:$H$91,0)))</f>
        <v/>
      </c>
    </row>
    <row r="326" spans="3:3" x14ac:dyDescent="0.35">
      <c r="C326" s="116" t="str">
        <f>IF(Worksheet!I393="","",INDEX(References!$D$13:$D$41,MATCH(Calculations!A300,References!$H$63:$H$91,0)))</f>
        <v/>
      </c>
    </row>
    <row r="327" spans="3:3" x14ac:dyDescent="0.35">
      <c r="C327" s="116" t="str">
        <f>IF(Worksheet!I394="","",INDEX(References!$D$13:$D$41,MATCH(Calculations!A301,References!$H$63:$H$91,0)))</f>
        <v/>
      </c>
    </row>
    <row r="328" spans="3:3" x14ac:dyDescent="0.35">
      <c r="C328" s="116" t="str">
        <f>IF(Worksheet!I395="","",INDEX(References!$D$13:$D$41,MATCH(Calculations!A302,References!$H$63:$H$91,0)))</f>
        <v/>
      </c>
    </row>
    <row r="329" spans="3:3" x14ac:dyDescent="0.35">
      <c r="C329" s="116" t="str">
        <f>IF(Worksheet!I396="","",INDEX(References!$D$13:$D$41,MATCH(Calculations!A303,References!$H$63:$H$91,0)))</f>
        <v/>
      </c>
    </row>
    <row r="330" spans="3:3" x14ac:dyDescent="0.35">
      <c r="C330" s="116" t="str">
        <f>IF(Worksheet!I397="","",INDEX(References!$D$13:$D$41,MATCH(Calculations!A304,References!$H$63:$H$91,0)))</f>
        <v/>
      </c>
    </row>
    <row r="331" spans="3:3" x14ac:dyDescent="0.35">
      <c r="C331" s="116" t="str">
        <f>IF(Worksheet!I398="","",INDEX(References!$D$13:$D$41,MATCH(Calculations!A305,References!$H$63:$H$91,0)))</f>
        <v/>
      </c>
    </row>
    <row r="332" spans="3:3" x14ac:dyDescent="0.35">
      <c r="C332" s="116" t="str">
        <f>IF(Worksheet!I399="","",INDEX(References!$D$13:$D$41,MATCH(Calculations!A306,References!$H$63:$H$91,0)))</f>
        <v/>
      </c>
    </row>
    <row r="333" spans="3:3" x14ac:dyDescent="0.35">
      <c r="C333" s="116" t="str">
        <f>IF(Worksheet!I400="","",INDEX(References!$D$13:$D$41,MATCH(Calculations!A307,References!$H$63:$H$91,0)))</f>
        <v/>
      </c>
    </row>
    <row r="334" spans="3:3" x14ac:dyDescent="0.35">
      <c r="C334" s="116" t="str">
        <f>IF(Worksheet!I401="","",INDEX(References!$D$13:$D$41,MATCH(Calculations!A308,References!$H$63:$H$91,0)))</f>
        <v/>
      </c>
    </row>
    <row r="335" spans="3:3" x14ac:dyDescent="0.35">
      <c r="C335" s="116" t="str">
        <f>IF(Worksheet!I402="","",INDEX(References!$D$13:$D$41,MATCH(Calculations!A309,References!$H$63:$H$91,0)))</f>
        <v/>
      </c>
    </row>
    <row r="336" spans="3:3" x14ac:dyDescent="0.35">
      <c r="C336" s="116" t="str">
        <f>IF(Worksheet!I403="","",INDEX(References!$D$13:$D$41,MATCH(Calculations!A310,References!$H$63:$H$91,0)))</f>
        <v/>
      </c>
    </row>
    <row r="337" spans="3:3" x14ac:dyDescent="0.35">
      <c r="C337" s="116" t="str">
        <f>IF(Worksheet!I404="","",INDEX(References!$D$13:$D$41,MATCH(Calculations!A311,References!$H$63:$H$91,0)))</f>
        <v/>
      </c>
    </row>
    <row r="338" spans="3:3" x14ac:dyDescent="0.35">
      <c r="C338" s="116" t="str">
        <f>IF(Worksheet!I405="","",INDEX(References!$D$13:$D$41,MATCH(Calculations!A312,References!$H$63:$H$91,0)))</f>
        <v/>
      </c>
    </row>
    <row r="339" spans="3:3" x14ac:dyDescent="0.35">
      <c r="C339" s="116" t="str">
        <f>IF(Worksheet!I406="","",INDEX(References!$D$13:$D$41,MATCH(Calculations!A313,References!$H$63:$H$91,0)))</f>
        <v/>
      </c>
    </row>
    <row r="340" spans="3:3" x14ac:dyDescent="0.35">
      <c r="C340" s="116" t="str">
        <f>IF(Worksheet!I407="","",INDEX(References!$D$13:$D$41,MATCH(Calculations!A314,References!$H$63:$H$91,0)))</f>
        <v/>
      </c>
    </row>
    <row r="341" spans="3:3" x14ac:dyDescent="0.35">
      <c r="C341" s="116" t="str">
        <f>IF(Worksheet!I408="","",INDEX(References!$D$13:$D$41,MATCH(Calculations!A315,References!$H$63:$H$91,0)))</f>
        <v/>
      </c>
    </row>
    <row r="342" spans="3:3" x14ac:dyDescent="0.35">
      <c r="C342" s="116" t="str">
        <f>IF(Worksheet!I409="","",INDEX(References!$D$13:$D$41,MATCH(Calculations!A316,References!$H$63:$H$91,0)))</f>
        <v/>
      </c>
    </row>
    <row r="343" spans="3:3" x14ac:dyDescent="0.35">
      <c r="C343" s="116" t="str">
        <f>IF(Worksheet!I410="","",INDEX(References!$D$13:$D$41,MATCH(Calculations!A317,References!$H$63:$H$91,0)))</f>
        <v/>
      </c>
    </row>
    <row r="344" spans="3:3" x14ac:dyDescent="0.35">
      <c r="C344" s="116" t="str">
        <f>IF(Worksheet!I411="","",INDEX(References!$D$13:$D$41,MATCH(Calculations!A318,References!$H$63:$H$91,0)))</f>
        <v/>
      </c>
    </row>
    <row r="345" spans="3:3" x14ac:dyDescent="0.35">
      <c r="C345" s="116" t="str">
        <f>IF(Worksheet!I412="","",INDEX(References!$D$13:$D$41,MATCH(Calculations!A319,References!$H$63:$H$91,0)))</f>
        <v/>
      </c>
    </row>
    <row r="346" spans="3:3" x14ac:dyDescent="0.35">
      <c r="C346" s="116" t="str">
        <f>IF(Worksheet!I413="","",INDEX(References!$D$13:$D$41,MATCH(Calculations!A320,References!$H$63:$H$91,0)))</f>
        <v/>
      </c>
    </row>
    <row r="347" spans="3:3" x14ac:dyDescent="0.35">
      <c r="C347" s="116" t="str">
        <f>IF(Worksheet!I414="","",INDEX(References!$D$13:$D$41,MATCH(Calculations!A321,References!$H$63:$H$91,0)))</f>
        <v/>
      </c>
    </row>
    <row r="348" spans="3:3" x14ac:dyDescent="0.35">
      <c r="C348" s="116" t="str">
        <f>IF(Worksheet!I415="","",INDEX(References!$D$13:$D$41,MATCH(Calculations!A322,References!$H$63:$H$91,0)))</f>
        <v/>
      </c>
    </row>
    <row r="349" spans="3:3" x14ac:dyDescent="0.35">
      <c r="C349" s="116" t="str">
        <f>IF(Worksheet!I416="","",INDEX(References!$D$13:$D$41,MATCH(Calculations!A323,References!$H$63:$H$91,0)))</f>
        <v/>
      </c>
    </row>
    <row r="350" spans="3:3" x14ac:dyDescent="0.35">
      <c r="C350" s="116" t="str">
        <f>IF(Worksheet!I417="","",INDEX(References!$D$13:$D$41,MATCH(Calculations!A324,References!$H$63:$H$91,0)))</f>
        <v/>
      </c>
    </row>
    <row r="351" spans="3:3" x14ac:dyDescent="0.35">
      <c r="C351" s="116" t="str">
        <f>IF(Worksheet!I418="","",INDEX(References!$D$13:$D$41,MATCH(Calculations!A325,References!$H$63:$H$91,0)))</f>
        <v/>
      </c>
    </row>
    <row r="352" spans="3:3" x14ac:dyDescent="0.35">
      <c r="C352" s="116" t="str">
        <f>IF(Worksheet!I419="","",INDEX(References!$D$13:$D$41,MATCH(Calculations!A326,References!$H$63:$H$91,0)))</f>
        <v/>
      </c>
    </row>
    <row r="353" spans="3:3" x14ac:dyDescent="0.35">
      <c r="C353" s="116" t="str">
        <f>IF(Worksheet!I420="","",INDEX(References!$D$13:$D$41,MATCH(Calculations!A327,References!$H$63:$H$91,0)))</f>
        <v/>
      </c>
    </row>
    <row r="354" spans="3:3" x14ac:dyDescent="0.35">
      <c r="C354" s="116" t="str">
        <f>IF(Worksheet!I421="","",INDEX(References!$D$13:$D$41,MATCH(Calculations!A328,References!$H$63:$H$91,0)))</f>
        <v/>
      </c>
    </row>
    <row r="355" spans="3:3" x14ac:dyDescent="0.35">
      <c r="C355" s="116" t="str">
        <f>IF(Worksheet!I422="","",INDEX(References!$D$13:$D$41,MATCH(Calculations!A329,References!$H$63:$H$91,0)))</f>
        <v/>
      </c>
    </row>
    <row r="356" spans="3:3" x14ac:dyDescent="0.35">
      <c r="C356" s="116" t="str">
        <f>IF(Worksheet!I423="","",INDEX(References!$D$13:$D$41,MATCH(Calculations!A330,References!$H$63:$H$91,0)))</f>
        <v/>
      </c>
    </row>
    <row r="357" spans="3:3" x14ac:dyDescent="0.35">
      <c r="C357" s="116" t="str">
        <f>IF(Worksheet!I424="","",INDEX(References!$D$13:$D$41,MATCH(Calculations!A331,References!$H$63:$H$91,0)))</f>
        <v/>
      </c>
    </row>
    <row r="358" spans="3:3" x14ac:dyDescent="0.35">
      <c r="C358" s="116" t="str">
        <f>IF(Worksheet!I425="","",INDEX(References!$D$13:$D$41,MATCH(Calculations!A332,References!$H$63:$H$91,0)))</f>
        <v/>
      </c>
    </row>
    <row r="359" spans="3:3" x14ac:dyDescent="0.35">
      <c r="C359" s="116" t="str">
        <f>IF(Worksheet!I426="","",INDEX(References!$D$13:$D$41,MATCH(Calculations!A333,References!$H$63:$H$91,0)))</f>
        <v/>
      </c>
    </row>
    <row r="360" spans="3:3" x14ac:dyDescent="0.35">
      <c r="C360" s="116" t="str">
        <f>IF(Worksheet!I427="","",INDEX(References!$D$13:$D$41,MATCH(Calculations!A334,References!$H$63:$H$91,0)))</f>
        <v/>
      </c>
    </row>
    <row r="361" spans="3:3" x14ac:dyDescent="0.35">
      <c r="C361" s="116" t="str">
        <f>IF(Worksheet!I428="","",INDEX(References!$D$13:$D$41,MATCH(Calculations!A335,References!$H$63:$H$91,0)))</f>
        <v/>
      </c>
    </row>
    <row r="362" spans="3:3" x14ac:dyDescent="0.35">
      <c r="C362" s="116" t="str">
        <f>IF(Worksheet!I429="","",INDEX(References!$D$13:$D$41,MATCH(Calculations!A336,References!$H$63:$H$91,0)))</f>
        <v/>
      </c>
    </row>
    <row r="363" spans="3:3" x14ac:dyDescent="0.35">
      <c r="C363" s="116" t="str">
        <f>IF(Worksheet!I430="","",INDEX(References!$D$13:$D$41,MATCH(Calculations!A337,References!$H$63:$H$91,0)))</f>
        <v/>
      </c>
    </row>
    <row r="364" spans="3:3" x14ac:dyDescent="0.35">
      <c r="C364" s="116" t="str">
        <f>IF(Worksheet!I431="","",INDEX(References!$D$13:$D$41,MATCH(Calculations!A338,References!$H$63:$H$91,0)))</f>
        <v/>
      </c>
    </row>
    <row r="365" spans="3:3" x14ac:dyDescent="0.35">
      <c r="C365" s="116" t="str">
        <f>IF(Worksheet!I432="","",INDEX(References!$D$13:$D$41,MATCH(Calculations!A339,References!$H$63:$H$91,0)))</f>
        <v/>
      </c>
    </row>
    <row r="366" spans="3:3" x14ac:dyDescent="0.35">
      <c r="C366" s="116" t="str">
        <f>IF(Worksheet!I433="","",INDEX(References!$D$13:$D$41,MATCH(Calculations!A340,References!$H$63:$H$91,0)))</f>
        <v/>
      </c>
    </row>
    <row r="367" spans="3:3" x14ac:dyDescent="0.35">
      <c r="C367" s="116" t="str">
        <f>IF(Worksheet!I434="","",INDEX(References!$D$13:$D$41,MATCH(Calculations!A341,References!$H$63:$H$91,0)))</f>
        <v/>
      </c>
    </row>
    <row r="368" spans="3:3" x14ac:dyDescent="0.35">
      <c r="C368" s="116" t="str">
        <f>IF(Worksheet!I435="","",INDEX(References!$D$13:$D$41,MATCH(Calculations!A342,References!$H$63:$H$91,0)))</f>
        <v/>
      </c>
    </row>
    <row r="369" spans="3:3" x14ac:dyDescent="0.35">
      <c r="C369" s="116" t="str">
        <f>IF(Worksheet!I436="","",INDEX(References!$D$13:$D$41,MATCH(Calculations!A343,References!$H$63:$H$91,0)))</f>
        <v/>
      </c>
    </row>
    <row r="370" spans="3:3" x14ac:dyDescent="0.35">
      <c r="C370" s="116" t="str">
        <f>IF(Worksheet!I437="","",INDEX(References!$D$13:$D$41,MATCH(Calculations!A344,References!$H$63:$H$91,0)))</f>
        <v/>
      </c>
    </row>
    <row r="371" spans="3:3" x14ac:dyDescent="0.35">
      <c r="C371" s="116" t="str">
        <f>IF(Worksheet!I438="","",INDEX(References!$D$13:$D$41,MATCH(Calculations!A345,References!$H$63:$H$91,0)))</f>
        <v/>
      </c>
    </row>
    <row r="372" spans="3:3" x14ac:dyDescent="0.35">
      <c r="C372" s="116" t="str">
        <f>IF(Worksheet!I439="","",INDEX(References!$D$13:$D$41,MATCH(Calculations!A346,References!$H$63:$H$91,0)))</f>
        <v/>
      </c>
    </row>
    <row r="373" spans="3:3" x14ac:dyDescent="0.35">
      <c r="C373" s="116" t="str">
        <f>IF(Worksheet!I440="","",INDEX(References!$D$13:$D$41,MATCH(Calculations!A347,References!$H$63:$H$91,0)))</f>
        <v/>
      </c>
    </row>
    <row r="374" spans="3:3" x14ac:dyDescent="0.35">
      <c r="C374" s="116" t="str">
        <f>IF(Worksheet!I441="","",INDEX(References!$D$13:$D$41,MATCH(Calculations!A348,References!$H$63:$H$91,0)))</f>
        <v/>
      </c>
    </row>
    <row r="375" spans="3:3" x14ac:dyDescent="0.35">
      <c r="C375" s="116" t="str">
        <f>IF(Worksheet!I442="","",INDEX(References!$D$13:$D$41,MATCH(Calculations!A349,References!$H$63:$H$91,0)))</f>
        <v/>
      </c>
    </row>
    <row r="376" spans="3:3" x14ac:dyDescent="0.35">
      <c r="C376" s="116" t="str">
        <f>IF(Worksheet!I443="","",INDEX(References!$D$13:$D$41,MATCH(Calculations!A350,References!$H$63:$H$91,0)))</f>
        <v/>
      </c>
    </row>
    <row r="377" spans="3:3" x14ac:dyDescent="0.35">
      <c r="C377" s="116" t="str">
        <f>IF(Worksheet!I444="","",INDEX(References!$D$13:$D$41,MATCH(Calculations!A351,References!$H$63:$H$91,0)))</f>
        <v/>
      </c>
    </row>
    <row r="378" spans="3:3" x14ac:dyDescent="0.35">
      <c r="C378" s="116" t="str">
        <f>IF(Worksheet!I445="","",INDEX(References!$D$13:$D$41,MATCH(Calculations!A352,References!$H$63:$H$91,0)))</f>
        <v/>
      </c>
    </row>
    <row r="379" spans="3:3" x14ac:dyDescent="0.35">
      <c r="C379" s="116" t="str">
        <f>IF(Worksheet!I446="","",INDEX(References!$D$13:$D$41,MATCH(Calculations!A353,References!$H$63:$H$91,0)))</f>
        <v/>
      </c>
    </row>
    <row r="380" spans="3:3" x14ac:dyDescent="0.35">
      <c r="C380" s="116" t="str">
        <f>IF(Worksheet!I447="","",INDEX(References!$D$13:$D$41,MATCH(Calculations!A354,References!$H$63:$H$91,0)))</f>
        <v/>
      </c>
    </row>
    <row r="381" spans="3:3" x14ac:dyDescent="0.35">
      <c r="C381" s="116" t="str">
        <f>IF(Worksheet!I448="","",INDEX(References!$D$13:$D$41,MATCH(Calculations!A355,References!$H$63:$H$91,0)))</f>
        <v/>
      </c>
    </row>
    <row r="382" spans="3:3" x14ac:dyDescent="0.35">
      <c r="C382" s="116" t="str">
        <f>IF(Worksheet!I449="","",INDEX(References!$D$13:$D$41,MATCH(Calculations!A356,References!$H$63:$H$91,0)))</f>
        <v/>
      </c>
    </row>
    <row r="383" spans="3:3" x14ac:dyDescent="0.35">
      <c r="C383" s="116" t="str">
        <f>IF(Worksheet!I450="","",INDEX(References!$D$13:$D$41,MATCH(Calculations!A357,References!$H$63:$H$91,0)))</f>
        <v/>
      </c>
    </row>
    <row r="384" spans="3:3" x14ac:dyDescent="0.35">
      <c r="C384" s="116" t="str">
        <f>IF(Worksheet!I451="","",INDEX(References!$D$13:$D$41,MATCH(Calculations!A358,References!$H$63:$H$91,0)))</f>
        <v/>
      </c>
    </row>
    <row r="385" spans="3:3" x14ac:dyDescent="0.35">
      <c r="C385" s="116" t="str">
        <f>IF(Worksheet!I452="","",INDEX(References!$D$13:$D$41,MATCH(Calculations!A359,References!$H$63:$H$91,0)))</f>
        <v/>
      </c>
    </row>
    <row r="386" spans="3:3" x14ac:dyDescent="0.35">
      <c r="C386" s="116" t="str">
        <f>IF(Worksheet!I453="","",INDEX(References!$D$13:$D$41,MATCH(Calculations!A360,References!$H$63:$H$91,0)))</f>
        <v/>
      </c>
    </row>
    <row r="387" spans="3:3" x14ac:dyDescent="0.35">
      <c r="C387" s="116" t="str">
        <f>IF(Worksheet!I454="","",INDEX(References!$D$13:$D$41,MATCH(Calculations!A361,References!$H$63:$H$91,0)))</f>
        <v/>
      </c>
    </row>
    <row r="388" spans="3:3" x14ac:dyDescent="0.35">
      <c r="C388" s="116" t="str">
        <f>IF(Worksheet!I455="","",INDEX(References!$D$13:$D$41,MATCH(Calculations!A362,References!$H$63:$H$91,0)))</f>
        <v/>
      </c>
    </row>
    <row r="389" spans="3:3" x14ac:dyDescent="0.35">
      <c r="C389" s="116" t="str">
        <f>IF(Worksheet!I456="","",INDEX(References!$D$13:$D$41,MATCH(Calculations!A363,References!$H$63:$H$91,0)))</f>
        <v/>
      </c>
    </row>
    <row r="390" spans="3:3" x14ac:dyDescent="0.35">
      <c r="C390" s="116" t="str">
        <f>IF(Worksheet!I457="","",INDEX(References!$D$13:$D$41,MATCH(Calculations!A364,References!$H$63:$H$91,0)))</f>
        <v/>
      </c>
    </row>
    <row r="391" spans="3:3" x14ac:dyDescent="0.35">
      <c r="C391" s="116" t="str">
        <f>IF(Worksheet!I458="","",INDEX(References!$D$13:$D$41,MATCH(Calculations!A365,References!$H$63:$H$91,0)))</f>
        <v/>
      </c>
    </row>
    <row r="392" spans="3:3" x14ac:dyDescent="0.35">
      <c r="C392" s="116" t="str">
        <f>IF(Worksheet!I459="","",INDEX(References!$D$13:$D$41,MATCH(Calculations!A366,References!$H$63:$H$91,0)))</f>
        <v/>
      </c>
    </row>
    <row r="393" spans="3:3" x14ac:dyDescent="0.35">
      <c r="C393" s="116" t="str">
        <f>IF(Worksheet!I460="","",INDEX(References!$D$13:$D$41,MATCH(Calculations!A367,References!$H$63:$H$91,0)))</f>
        <v/>
      </c>
    </row>
    <row r="394" spans="3:3" x14ac:dyDescent="0.35">
      <c r="C394" s="116" t="str">
        <f>IF(Worksheet!I461="","",INDEX(References!$D$13:$D$41,MATCH(Calculations!A368,References!$H$63:$H$91,0)))</f>
        <v/>
      </c>
    </row>
    <row r="395" spans="3:3" x14ac:dyDescent="0.35">
      <c r="C395" s="116" t="str">
        <f>IF(Worksheet!I462="","",INDEX(References!$D$13:$D$41,MATCH(Calculations!A369,References!$H$63:$H$91,0)))</f>
        <v/>
      </c>
    </row>
    <row r="396" spans="3:3" x14ac:dyDescent="0.35">
      <c r="C396" s="116" t="str">
        <f>IF(Worksheet!I463="","",INDEX(References!$D$13:$D$41,MATCH(Calculations!A370,References!$H$63:$H$91,0)))</f>
        <v/>
      </c>
    </row>
    <row r="397" spans="3:3" x14ac:dyDescent="0.35">
      <c r="C397" s="116" t="str">
        <f>IF(Worksheet!I464="","",INDEX(References!$D$13:$D$41,MATCH(Calculations!A371,References!$H$63:$H$91,0)))</f>
        <v/>
      </c>
    </row>
    <row r="398" spans="3:3" x14ac:dyDescent="0.35">
      <c r="C398" s="116" t="str">
        <f>IF(Worksheet!I465="","",INDEX(References!$D$13:$D$41,MATCH(Calculations!A372,References!$H$63:$H$91,0)))</f>
        <v/>
      </c>
    </row>
    <row r="399" spans="3:3" x14ac:dyDescent="0.35">
      <c r="C399" s="116" t="str">
        <f>IF(Worksheet!I466="","",INDEX(References!$D$13:$D$41,MATCH(Calculations!A373,References!$H$63:$H$91,0)))</f>
        <v/>
      </c>
    </row>
    <row r="400" spans="3:3" x14ac:dyDescent="0.35">
      <c r="C400" s="116" t="str">
        <f>IF(Worksheet!I467="","",INDEX(References!$D$13:$D$41,MATCH(Calculations!A374,References!$H$63:$H$91,0)))</f>
        <v/>
      </c>
    </row>
    <row r="401" spans="3:3" x14ac:dyDescent="0.35">
      <c r="C401" s="116" t="str">
        <f>IF(Worksheet!I468="","",INDEX(References!$D$13:$D$41,MATCH(Calculations!A375,References!$H$63:$H$91,0)))</f>
        <v/>
      </c>
    </row>
    <row r="402" spans="3:3" x14ac:dyDescent="0.35">
      <c r="C402" s="116" t="str">
        <f>IF(Worksheet!I469="","",INDEX(References!$D$13:$D$41,MATCH(Calculations!A376,References!$H$63:$H$91,0)))</f>
        <v/>
      </c>
    </row>
    <row r="403" spans="3:3" x14ac:dyDescent="0.35">
      <c r="C403" s="116" t="str">
        <f>IF(Worksheet!I470="","",INDEX(References!$D$13:$D$41,MATCH(Calculations!A377,References!$H$63:$H$91,0)))</f>
        <v/>
      </c>
    </row>
    <row r="404" spans="3:3" x14ac:dyDescent="0.35">
      <c r="C404" s="116" t="str">
        <f>IF(Worksheet!I471="","",INDEX(References!$D$13:$D$41,MATCH(Calculations!A378,References!$H$63:$H$91,0)))</f>
        <v/>
      </c>
    </row>
    <row r="405" spans="3:3" x14ac:dyDescent="0.35">
      <c r="C405" s="116" t="str">
        <f>IF(Worksheet!I472="","",INDEX(References!$D$13:$D$41,MATCH(Calculations!A379,References!$H$63:$H$91,0)))</f>
        <v/>
      </c>
    </row>
    <row r="406" spans="3:3" x14ac:dyDescent="0.35">
      <c r="C406" s="116" t="str">
        <f>IF(Worksheet!I473="","",INDEX(References!$D$13:$D$41,MATCH(Calculations!A380,References!$H$63:$H$91,0)))</f>
        <v/>
      </c>
    </row>
    <row r="407" spans="3:3" x14ac:dyDescent="0.35">
      <c r="C407" s="116" t="str">
        <f>IF(Worksheet!I474="","",INDEX(References!$D$13:$D$41,MATCH(Calculations!A381,References!$H$63:$H$91,0)))</f>
        <v/>
      </c>
    </row>
    <row r="408" spans="3:3" x14ac:dyDescent="0.35">
      <c r="C408" s="116" t="str">
        <f>IF(Worksheet!I475="","",INDEX(References!$D$13:$D$41,MATCH(Calculations!A382,References!$H$63:$H$91,0)))</f>
        <v/>
      </c>
    </row>
    <row r="409" spans="3:3" x14ac:dyDescent="0.35">
      <c r="C409" s="116" t="str">
        <f>IF(Worksheet!I476="","",INDEX(References!$D$13:$D$41,MATCH(Calculations!A383,References!$H$63:$H$91,0)))</f>
        <v/>
      </c>
    </row>
    <row r="410" spans="3:3" x14ac:dyDescent="0.35">
      <c r="C410" s="116" t="str">
        <f>IF(Worksheet!I477="","",INDEX(References!$D$13:$D$41,MATCH(Calculations!A384,References!$H$63:$H$91,0)))</f>
        <v/>
      </c>
    </row>
    <row r="411" spans="3:3" x14ac:dyDescent="0.35">
      <c r="C411" s="116" t="str">
        <f>IF(Worksheet!I478="","",INDEX(References!$D$13:$D$41,MATCH(Calculations!A385,References!$H$63:$H$91,0)))</f>
        <v/>
      </c>
    </row>
    <row r="412" spans="3:3" x14ac:dyDescent="0.35">
      <c r="C412" s="116" t="str">
        <f>IF(Worksheet!I479="","",INDEX(References!$D$13:$D$41,MATCH(Calculations!A386,References!$H$63:$H$91,0)))</f>
        <v/>
      </c>
    </row>
    <row r="413" spans="3:3" x14ac:dyDescent="0.35">
      <c r="C413" s="116" t="str">
        <f>IF(Worksheet!I480="","",INDEX(References!$D$13:$D$41,MATCH(Calculations!A387,References!$H$63:$H$91,0)))</f>
        <v/>
      </c>
    </row>
    <row r="414" spans="3:3" x14ac:dyDescent="0.35">
      <c r="C414" s="116" t="str">
        <f>IF(Worksheet!I481="","",INDEX(References!$D$13:$D$41,MATCH(Calculations!A388,References!$H$63:$H$91,0)))</f>
        <v/>
      </c>
    </row>
    <row r="415" spans="3:3" x14ac:dyDescent="0.35">
      <c r="C415" s="116" t="str">
        <f>IF(Worksheet!I482="","",INDEX(References!$D$13:$D$41,MATCH(Calculations!A389,References!$H$63:$H$91,0)))</f>
        <v/>
      </c>
    </row>
    <row r="416" spans="3:3" x14ac:dyDescent="0.35">
      <c r="C416" s="116" t="str">
        <f>IF(Worksheet!I483="","",INDEX(References!$D$13:$D$41,MATCH(Calculations!A390,References!$H$63:$H$91,0)))</f>
        <v/>
      </c>
    </row>
    <row r="417" spans="3:3" x14ac:dyDescent="0.35">
      <c r="C417" s="116" t="str">
        <f>IF(Worksheet!I484="","",INDEX(References!$D$13:$D$41,MATCH(Calculations!A391,References!$H$63:$H$91,0)))</f>
        <v/>
      </c>
    </row>
    <row r="418" spans="3:3" x14ac:dyDescent="0.35">
      <c r="C418" s="116" t="str">
        <f>IF(Worksheet!I485="","",INDEX(References!$D$13:$D$41,MATCH(Calculations!A392,References!$H$63:$H$91,0)))</f>
        <v/>
      </c>
    </row>
    <row r="419" spans="3:3" x14ac:dyDescent="0.35">
      <c r="C419" s="116" t="str">
        <f>IF(Worksheet!I486="","",INDEX(References!$D$13:$D$41,MATCH(Calculations!A393,References!$H$63:$H$91,0)))</f>
        <v/>
      </c>
    </row>
    <row r="420" spans="3:3" x14ac:dyDescent="0.35">
      <c r="C420" s="116" t="str">
        <f>IF(Worksheet!I487="","",INDEX(References!$D$13:$D$41,MATCH(Calculations!A394,References!$H$63:$H$91,0)))</f>
        <v/>
      </c>
    </row>
    <row r="421" spans="3:3" x14ac:dyDescent="0.35">
      <c r="C421" s="116" t="str">
        <f>IF(Worksheet!I488="","",INDEX(References!$D$13:$D$41,MATCH(Calculations!A395,References!$H$63:$H$91,0)))</f>
        <v/>
      </c>
    </row>
    <row r="422" spans="3:3" x14ac:dyDescent="0.35">
      <c r="C422" s="116" t="str">
        <f>IF(Worksheet!I489="","",INDEX(References!$D$13:$D$41,MATCH(Calculations!A396,References!$H$63:$H$91,0)))</f>
        <v/>
      </c>
    </row>
    <row r="423" spans="3:3" x14ac:dyDescent="0.35">
      <c r="C423" s="116" t="str">
        <f>IF(Worksheet!I490="","",INDEX(References!$D$13:$D$41,MATCH(Calculations!A397,References!$H$63:$H$91,0)))</f>
        <v/>
      </c>
    </row>
    <row r="424" spans="3:3" x14ac:dyDescent="0.35">
      <c r="C424" s="116" t="str">
        <f>IF(Worksheet!I491="","",INDEX(References!$D$13:$D$41,MATCH(Calculations!A398,References!$H$63:$H$91,0)))</f>
        <v/>
      </c>
    </row>
    <row r="425" spans="3:3" x14ac:dyDescent="0.35">
      <c r="C425" s="116" t="str">
        <f>IF(Worksheet!I492="","",INDEX(References!$D$13:$D$41,MATCH(Calculations!A399,References!$H$63:$H$91,0)))</f>
        <v/>
      </c>
    </row>
    <row r="426" spans="3:3" x14ac:dyDescent="0.35">
      <c r="C426" s="116" t="str">
        <f>IF(Worksheet!I493="","",INDEX(References!$D$13:$D$41,MATCH(Calculations!A400,References!$H$63:$H$91,0)))</f>
        <v/>
      </c>
    </row>
    <row r="427" spans="3:3" x14ac:dyDescent="0.35">
      <c r="C427" s="116" t="str">
        <f>IF(Worksheet!I494="","",INDEX(References!$D$13:$D$41,MATCH(Calculations!A401,References!$H$63:$H$91,0)))</f>
        <v/>
      </c>
    </row>
    <row r="428" spans="3:3" x14ac:dyDescent="0.35">
      <c r="C428" s="116" t="str">
        <f>IF(Worksheet!I495="","",INDEX(References!$D$13:$D$41,MATCH(Calculations!A402,References!$H$63:$H$91,0)))</f>
        <v/>
      </c>
    </row>
    <row r="429" spans="3:3" x14ac:dyDescent="0.35">
      <c r="C429" s="116" t="str">
        <f>IF(Worksheet!I496="","",INDEX(References!$D$13:$D$41,MATCH(Calculations!A403,References!$H$63:$H$91,0)))</f>
        <v/>
      </c>
    </row>
    <row r="430" spans="3:3" x14ac:dyDescent="0.35">
      <c r="C430" s="116" t="str">
        <f>IF(Worksheet!I497="","",INDEX(References!$D$13:$D$41,MATCH(Calculations!A404,References!$H$63:$H$91,0)))</f>
        <v/>
      </c>
    </row>
    <row r="431" spans="3:3" x14ac:dyDescent="0.35">
      <c r="C431" s="116" t="str">
        <f>IF(Worksheet!I498="","",INDEX(References!$D$13:$D$41,MATCH(Calculations!A405,References!$H$63:$H$91,0)))</f>
        <v/>
      </c>
    </row>
    <row r="432" spans="3:3" x14ac:dyDescent="0.35">
      <c r="C432" s="116" t="str">
        <f>IF(Worksheet!I499="","",INDEX(References!$D$13:$D$41,MATCH(Calculations!A406,References!$H$63:$H$91,0)))</f>
        <v/>
      </c>
    </row>
    <row r="433" spans="3:3" x14ac:dyDescent="0.35">
      <c r="C433" s="116" t="str">
        <f>IF(Worksheet!I500="","",INDEX(References!$D$13:$D$41,MATCH(Calculations!A407,References!$H$63:$H$91,0)))</f>
        <v/>
      </c>
    </row>
    <row r="434" spans="3:3" x14ac:dyDescent="0.35">
      <c r="C434" s="116" t="str">
        <f>IF(Worksheet!I501="","",INDEX(References!$D$13:$D$41,MATCH(Calculations!A408,References!$H$63:$H$91,0)))</f>
        <v/>
      </c>
    </row>
    <row r="435" spans="3:3" x14ac:dyDescent="0.35">
      <c r="C435" s="116" t="str">
        <f>IF(Worksheet!I502="","",INDEX(References!$D$13:$D$41,MATCH(Calculations!A409,References!$H$63:$H$91,0)))</f>
        <v/>
      </c>
    </row>
    <row r="436" spans="3:3" x14ac:dyDescent="0.35">
      <c r="C436" s="116" t="str">
        <f>IF(Worksheet!I503="","",INDEX(References!$D$13:$D$41,MATCH(Calculations!A410,References!$H$63:$H$91,0)))</f>
        <v/>
      </c>
    </row>
    <row r="437" spans="3:3" x14ac:dyDescent="0.35">
      <c r="C437" s="116" t="str">
        <f>IF(Worksheet!I504="","",INDEX(References!$D$13:$D$41,MATCH(Calculations!A411,References!$H$63:$H$91,0)))</f>
        <v/>
      </c>
    </row>
    <row r="438" spans="3:3" x14ac:dyDescent="0.35">
      <c r="C438" s="116" t="str">
        <f>IF(Worksheet!I505="","",INDEX(References!$D$13:$D$41,MATCH(Calculations!A412,References!$H$63:$H$91,0)))</f>
        <v/>
      </c>
    </row>
    <row r="439" spans="3:3" x14ac:dyDescent="0.35">
      <c r="C439" s="116" t="str">
        <f>IF(Worksheet!I506="","",INDEX(References!$D$13:$D$41,MATCH(Calculations!A413,References!$H$63:$H$91,0)))</f>
        <v/>
      </c>
    </row>
    <row r="440" spans="3:3" x14ac:dyDescent="0.35">
      <c r="C440" s="116" t="str">
        <f>IF(Worksheet!I507="","",INDEX(References!$D$13:$D$41,MATCH(Calculations!A414,References!$H$63:$H$91,0)))</f>
        <v/>
      </c>
    </row>
    <row r="441" spans="3:3" x14ac:dyDescent="0.35">
      <c r="C441" s="116" t="str">
        <f>IF(Worksheet!I508="","",INDEX(References!$D$13:$D$41,MATCH(Calculations!A415,References!$H$63:$H$91,0)))</f>
        <v/>
      </c>
    </row>
    <row r="442" spans="3:3" x14ac:dyDescent="0.35">
      <c r="C442" s="116" t="str">
        <f>IF(Worksheet!I509="","",INDEX(References!$D$13:$D$41,MATCH(Calculations!A416,References!$H$63:$H$91,0)))</f>
        <v/>
      </c>
    </row>
    <row r="443" spans="3:3" x14ac:dyDescent="0.35">
      <c r="C443" s="116" t="str">
        <f>IF(Worksheet!I510="","",INDEX(References!$D$13:$D$41,MATCH(Calculations!A417,References!$H$63:$H$91,0)))</f>
        <v/>
      </c>
    </row>
    <row r="444" spans="3:3" x14ac:dyDescent="0.35">
      <c r="C444" s="116" t="str">
        <f>IF(Worksheet!I511="","",INDEX(References!$D$13:$D$41,MATCH(Calculations!A418,References!$H$63:$H$91,0)))</f>
        <v/>
      </c>
    </row>
    <row r="445" spans="3:3" x14ac:dyDescent="0.35">
      <c r="C445" s="116" t="str">
        <f>IF(Worksheet!I512="","",INDEX(References!$D$13:$D$41,MATCH(Calculations!A419,References!$H$63:$H$91,0)))</f>
        <v/>
      </c>
    </row>
    <row r="446" spans="3:3" x14ac:dyDescent="0.35">
      <c r="C446" s="116" t="str">
        <f>IF(Worksheet!I513="","",INDEX(References!$D$13:$D$41,MATCH(Calculations!A420,References!$H$63:$H$91,0)))</f>
        <v/>
      </c>
    </row>
    <row r="447" spans="3:3" x14ac:dyDescent="0.35">
      <c r="C447" s="116" t="str">
        <f>IF(Worksheet!I514="","",INDEX(References!$D$13:$D$41,MATCH(Calculations!A421,References!$H$63:$H$91,0)))</f>
        <v/>
      </c>
    </row>
    <row r="448" spans="3:3" x14ac:dyDescent="0.35">
      <c r="C448" s="116" t="str">
        <f>IF(Worksheet!I515="","",INDEX(References!$D$13:$D$41,MATCH(Calculations!A422,References!$H$63:$H$91,0)))</f>
        <v/>
      </c>
    </row>
    <row r="449" spans="3:3" x14ac:dyDescent="0.35">
      <c r="C449" s="116" t="str">
        <f>IF(Worksheet!I516="","",INDEX(References!$D$13:$D$41,MATCH(Calculations!A423,References!$H$63:$H$91,0)))</f>
        <v/>
      </c>
    </row>
    <row r="450" spans="3:3" x14ac:dyDescent="0.35">
      <c r="C450" s="116" t="str">
        <f>IF(Worksheet!I517="","",INDEX(References!$D$13:$D$41,MATCH(Calculations!A424,References!$H$63:$H$91,0)))</f>
        <v/>
      </c>
    </row>
    <row r="451" spans="3:3" x14ac:dyDescent="0.35">
      <c r="C451" s="116" t="str">
        <f>IF(Worksheet!I518="","",INDEX(References!$D$13:$D$41,MATCH(Calculations!A425,References!$H$63:$H$91,0)))</f>
        <v/>
      </c>
    </row>
    <row r="452" spans="3:3" x14ac:dyDescent="0.35">
      <c r="C452" s="19" t="str">
        <f>IF(Worksheet!I519="","",INDEX(References!$D$13:$D$41,MATCH(Calculations!A426,References!$H$63:$H$91,0)))</f>
        <v/>
      </c>
    </row>
    <row r="453" spans="3:3" x14ac:dyDescent="0.35">
      <c r="C453" s="19" t="str">
        <f>IF(Worksheet!I520="","",INDEX(References!$D$13:$D$41,MATCH(Calculations!A427,References!$H$63:$H$91,0)))</f>
        <v/>
      </c>
    </row>
    <row r="454" spans="3:3" x14ac:dyDescent="0.35">
      <c r="C454" s="19" t="str">
        <f>IF(Worksheet!I521="","",INDEX(References!$D$13:$D$41,MATCH(Calculations!A428,References!$H$63:$H$91,0)))</f>
        <v/>
      </c>
    </row>
    <row r="455" spans="3:3" x14ac:dyDescent="0.35">
      <c r="C455" s="19" t="str">
        <f>IF(Worksheet!I522="","",INDEX(References!$D$13:$D$41,MATCH(Calculations!A429,References!$H$63:$H$91,0)))</f>
        <v/>
      </c>
    </row>
    <row r="456" spans="3:3" x14ac:dyDescent="0.35">
      <c r="C456" s="19" t="str">
        <f>IF(Worksheet!I523="","",INDEX(References!$D$13:$D$41,MATCH(Calculations!A430,References!$H$63:$H$91,0)))</f>
        <v/>
      </c>
    </row>
    <row r="457" spans="3:3" x14ac:dyDescent="0.35">
      <c r="C457" s="19" t="str">
        <f>IF(Worksheet!I524="","",INDEX(References!$D$13:$D$41,MATCH(Calculations!A431,References!$H$63:$H$91,0)))</f>
        <v/>
      </c>
    </row>
    <row r="458" spans="3:3" x14ac:dyDescent="0.35">
      <c r="C458" s="19" t="str">
        <f>IF(Worksheet!I525="","",INDEX(References!$D$13:$D$41,MATCH(Calculations!A432,References!$H$63:$H$91,0)))</f>
        <v/>
      </c>
    </row>
    <row r="459" spans="3:3" x14ac:dyDescent="0.35">
      <c r="C459" s="19" t="str">
        <f>IF(Worksheet!I526="","",INDEX(References!$D$13:$D$41,MATCH(Calculations!A433,References!$H$63:$H$91,0)))</f>
        <v/>
      </c>
    </row>
    <row r="460" spans="3:3" x14ac:dyDescent="0.35">
      <c r="C460" s="19" t="str">
        <f>IF(Worksheet!I527="","",INDEX(References!$D$13:$D$41,MATCH(Calculations!A434,References!$H$63:$H$91,0)))</f>
        <v/>
      </c>
    </row>
    <row r="461" spans="3:3" x14ac:dyDescent="0.35">
      <c r="C461" s="19" t="str">
        <f>IF(Worksheet!I528="","",INDEX(References!$D$13:$D$41,MATCH(Calculations!A435,References!$H$63:$H$91,0)))</f>
        <v/>
      </c>
    </row>
  </sheetData>
  <autoFilter ref="B18:F461" xr:uid="{00000000-0001-0000-0700-000000000000}"/>
  <mergeCells count="396">
    <mergeCell ref="M191:S191"/>
    <mergeCell ref="M180:S180"/>
    <mergeCell ref="M181:S181"/>
    <mergeCell ref="M182:S182"/>
    <mergeCell ref="M183:S183"/>
    <mergeCell ref="M184:S184"/>
    <mergeCell ref="M186:S186"/>
    <mergeCell ref="M185:S185"/>
    <mergeCell ref="H181:J181"/>
    <mergeCell ref="H182:J182"/>
    <mergeCell ref="H183:J183"/>
    <mergeCell ref="H184:J184"/>
    <mergeCell ref="H185:J185"/>
    <mergeCell ref="H186:J186"/>
    <mergeCell ref="H187:J187"/>
    <mergeCell ref="H188:J188"/>
    <mergeCell ref="H189:J189"/>
    <mergeCell ref="H190:J190"/>
    <mergeCell ref="H180:J180"/>
    <mergeCell ref="M175:S175"/>
    <mergeCell ref="M176:S176"/>
    <mergeCell ref="M177:S177"/>
    <mergeCell ref="M178:S178"/>
    <mergeCell ref="M179:S179"/>
    <mergeCell ref="M187:S187"/>
    <mergeCell ref="M188:S188"/>
    <mergeCell ref="M189:S189"/>
    <mergeCell ref="M190:S190"/>
    <mergeCell ref="M166:S166"/>
    <mergeCell ref="M167:S167"/>
    <mergeCell ref="M168:S168"/>
    <mergeCell ref="M169:S169"/>
    <mergeCell ref="H166:J166"/>
    <mergeCell ref="H165:J165"/>
    <mergeCell ref="H155:J155"/>
    <mergeCell ref="H156:J156"/>
    <mergeCell ref="H157:J157"/>
    <mergeCell ref="H158:J158"/>
    <mergeCell ref="H159:J159"/>
    <mergeCell ref="H167:J167"/>
    <mergeCell ref="H168:J168"/>
    <mergeCell ref="H169:J169"/>
    <mergeCell ref="H160:J160"/>
    <mergeCell ref="M165:S165"/>
    <mergeCell ref="H151:J151"/>
    <mergeCell ref="H152:J152"/>
    <mergeCell ref="H153:J153"/>
    <mergeCell ref="H154:J154"/>
    <mergeCell ref="M151:S151"/>
    <mergeCell ref="H161:J161"/>
    <mergeCell ref="H162:J162"/>
    <mergeCell ref="H163:J163"/>
    <mergeCell ref="H164:J164"/>
    <mergeCell ref="M160:S160"/>
    <mergeCell ref="M161:S161"/>
    <mergeCell ref="M162:S162"/>
    <mergeCell ref="M163:S163"/>
    <mergeCell ref="M164:S164"/>
    <mergeCell ref="M158:S158"/>
    <mergeCell ref="M159:S159"/>
    <mergeCell ref="M47:S47"/>
    <mergeCell ref="M48:S48"/>
    <mergeCell ref="M49:S49"/>
    <mergeCell ref="M43:S43"/>
    <mergeCell ref="M45:S45"/>
    <mergeCell ref="M152:S152"/>
    <mergeCell ref="M153:S153"/>
    <mergeCell ref="M154:S154"/>
    <mergeCell ref="M50:S50"/>
    <mergeCell ref="M57:S57"/>
    <mergeCell ref="M58:S58"/>
    <mergeCell ref="M59:S59"/>
    <mergeCell ref="M51:S51"/>
    <mergeCell ref="M52:S52"/>
    <mergeCell ref="M53:S53"/>
    <mergeCell ref="M72:S72"/>
    <mergeCell ref="M73:S73"/>
    <mergeCell ref="M74:S74"/>
    <mergeCell ref="M75:S75"/>
    <mergeCell ref="M76:S76"/>
    <mergeCell ref="M113:S113"/>
    <mergeCell ref="M114:S114"/>
    <mergeCell ref="M119:S119"/>
    <mergeCell ref="M120:S120"/>
    <mergeCell ref="H55:J55"/>
    <mergeCell ref="H56:J56"/>
    <mergeCell ref="H57:J57"/>
    <mergeCell ref="M24:S24"/>
    <mergeCell ref="M25:S25"/>
    <mergeCell ref="M26:S26"/>
    <mergeCell ref="M27:S27"/>
    <mergeCell ref="H58:J58"/>
    <mergeCell ref="H59:J59"/>
    <mergeCell ref="H31:J31"/>
    <mergeCell ref="H32:J32"/>
    <mergeCell ref="M46:S46"/>
    <mergeCell ref="M44:S44"/>
    <mergeCell ref="M28:S28"/>
    <mergeCell ref="M29:S29"/>
    <mergeCell ref="M37:S37"/>
    <mergeCell ref="M38:S38"/>
    <mergeCell ref="M39:S39"/>
    <mergeCell ref="M40:S40"/>
    <mergeCell ref="M54:S54"/>
    <mergeCell ref="M55:S55"/>
    <mergeCell ref="M56:S56"/>
    <mergeCell ref="M41:S41"/>
    <mergeCell ref="M42:S42"/>
    <mergeCell ref="C3:D3"/>
    <mergeCell ref="C4:D4"/>
    <mergeCell ref="C6:D6"/>
    <mergeCell ref="C7:D7"/>
    <mergeCell ref="C8:D8"/>
    <mergeCell ref="C9:D9"/>
    <mergeCell ref="M18:S18"/>
    <mergeCell ref="M19:S19"/>
    <mergeCell ref="M20:S20"/>
    <mergeCell ref="K7:M7"/>
    <mergeCell ref="K9:M9"/>
    <mergeCell ref="K11:M11"/>
    <mergeCell ref="C10:D10"/>
    <mergeCell ref="H18:J18"/>
    <mergeCell ref="H19:J19"/>
    <mergeCell ref="H20:J20"/>
    <mergeCell ref="C12:D12"/>
    <mergeCell ref="C11:D11"/>
    <mergeCell ref="H21:J21"/>
    <mergeCell ref="H22:J22"/>
    <mergeCell ref="H23:J23"/>
    <mergeCell ref="H5:S5"/>
    <mergeCell ref="P7:R7"/>
    <mergeCell ref="P9:R9"/>
    <mergeCell ref="P11:R11"/>
    <mergeCell ref="M21:S21"/>
    <mergeCell ref="M22:S22"/>
    <mergeCell ref="M23:S23"/>
    <mergeCell ref="H24:J24"/>
    <mergeCell ref="H28:J28"/>
    <mergeCell ref="H29:J29"/>
    <mergeCell ref="H30:J30"/>
    <mergeCell ref="H33:J33"/>
    <mergeCell ref="H34:J34"/>
    <mergeCell ref="H25:J25"/>
    <mergeCell ref="H26:J26"/>
    <mergeCell ref="H27:J27"/>
    <mergeCell ref="H45:J45"/>
    <mergeCell ref="H49:J49"/>
    <mergeCell ref="H35:J35"/>
    <mergeCell ref="H36:J36"/>
    <mergeCell ref="H37:J37"/>
    <mergeCell ref="H38:J38"/>
    <mergeCell ref="H40:J40"/>
    <mergeCell ref="H41:J41"/>
    <mergeCell ref="H39:J39"/>
    <mergeCell ref="H60:J60"/>
    <mergeCell ref="H61:J61"/>
    <mergeCell ref="H62:J62"/>
    <mergeCell ref="H63:J63"/>
    <mergeCell ref="H64:J64"/>
    <mergeCell ref="H65:J65"/>
    <mergeCell ref="H54:J54"/>
    <mergeCell ref="H48:J48"/>
    <mergeCell ref="M30:S30"/>
    <mergeCell ref="M31:S31"/>
    <mergeCell ref="M32:S32"/>
    <mergeCell ref="M33:S33"/>
    <mergeCell ref="M34:S34"/>
    <mergeCell ref="M35:S35"/>
    <mergeCell ref="M36:S36"/>
    <mergeCell ref="H50:J50"/>
    <mergeCell ref="H51:J51"/>
    <mergeCell ref="H52:J52"/>
    <mergeCell ref="H53:J53"/>
    <mergeCell ref="H46:J46"/>
    <mergeCell ref="H47:J47"/>
    <mergeCell ref="H42:J42"/>
    <mergeCell ref="H43:J43"/>
    <mergeCell ref="H44:J44"/>
    <mergeCell ref="H72:J72"/>
    <mergeCell ref="H73:J73"/>
    <mergeCell ref="H74:J74"/>
    <mergeCell ref="H75:J75"/>
    <mergeCell ref="H76:J76"/>
    <mergeCell ref="H77:J77"/>
    <mergeCell ref="H66:J66"/>
    <mergeCell ref="H67:J67"/>
    <mergeCell ref="H68:J68"/>
    <mergeCell ref="H69:J69"/>
    <mergeCell ref="H70:J70"/>
    <mergeCell ref="H71:J71"/>
    <mergeCell ref="H84:J84"/>
    <mergeCell ref="H85:J85"/>
    <mergeCell ref="H86:J86"/>
    <mergeCell ref="H87:J87"/>
    <mergeCell ref="H88:J88"/>
    <mergeCell ref="H89:J89"/>
    <mergeCell ref="H78:J78"/>
    <mergeCell ref="H79:J79"/>
    <mergeCell ref="H80:J80"/>
    <mergeCell ref="H81:J81"/>
    <mergeCell ref="H82:J82"/>
    <mergeCell ref="H83:J83"/>
    <mergeCell ref="H96:J96"/>
    <mergeCell ref="H97:J97"/>
    <mergeCell ref="H98:J98"/>
    <mergeCell ref="H99:J99"/>
    <mergeCell ref="H100:J100"/>
    <mergeCell ref="H101:J101"/>
    <mergeCell ref="H90:J90"/>
    <mergeCell ref="H91:J91"/>
    <mergeCell ref="H92:J92"/>
    <mergeCell ref="H93:J93"/>
    <mergeCell ref="H94:J94"/>
    <mergeCell ref="H95:J95"/>
    <mergeCell ref="H142:J142"/>
    <mergeCell ref="H143:J143"/>
    <mergeCell ref="H108:J108"/>
    <mergeCell ref="H109:J109"/>
    <mergeCell ref="H110:J110"/>
    <mergeCell ref="H111:J111"/>
    <mergeCell ref="H112:J112"/>
    <mergeCell ref="H113:J113"/>
    <mergeCell ref="H102:J102"/>
    <mergeCell ref="H103:J103"/>
    <mergeCell ref="H104:J104"/>
    <mergeCell ref="H105:J105"/>
    <mergeCell ref="H106:J106"/>
    <mergeCell ref="H107:J107"/>
    <mergeCell ref="H114:J114"/>
    <mergeCell ref="H115:J115"/>
    <mergeCell ref="H116:J116"/>
    <mergeCell ref="H117:J117"/>
    <mergeCell ref="H118:J118"/>
    <mergeCell ref="H119:J119"/>
    <mergeCell ref="H126:J126"/>
    <mergeCell ref="H127:J127"/>
    <mergeCell ref="H128:J128"/>
    <mergeCell ref="H129:J129"/>
    <mergeCell ref="M118:S118"/>
    <mergeCell ref="M115:S115"/>
    <mergeCell ref="M99:S99"/>
    <mergeCell ref="M100:S100"/>
    <mergeCell ref="M101:S101"/>
    <mergeCell ref="M102:S102"/>
    <mergeCell ref="M103:S103"/>
    <mergeCell ref="M104:S104"/>
    <mergeCell ref="M105:S105"/>
    <mergeCell ref="M106:S106"/>
    <mergeCell ref="M116:S116"/>
    <mergeCell ref="M117:S117"/>
    <mergeCell ref="M60:S60"/>
    <mergeCell ref="M61:S61"/>
    <mergeCell ref="M62:S62"/>
    <mergeCell ref="M63:S63"/>
    <mergeCell ref="M64:S64"/>
    <mergeCell ref="M65:S65"/>
    <mergeCell ref="M66:S66"/>
    <mergeCell ref="M67:S67"/>
    <mergeCell ref="M68:S68"/>
    <mergeCell ref="M69:S69"/>
    <mergeCell ref="M70:S70"/>
    <mergeCell ref="M71:S71"/>
    <mergeCell ref="M109:S109"/>
    <mergeCell ref="M110:S110"/>
    <mergeCell ref="M83:S83"/>
    <mergeCell ref="M84:S84"/>
    <mergeCell ref="M91:S91"/>
    <mergeCell ref="M92:S92"/>
    <mergeCell ref="M93:S93"/>
    <mergeCell ref="M77:S77"/>
    <mergeCell ref="M97:S97"/>
    <mergeCell ref="M98:S98"/>
    <mergeCell ref="M87:S87"/>
    <mergeCell ref="M88:S88"/>
    <mergeCell ref="M89:S89"/>
    <mergeCell ref="M90:S90"/>
    <mergeCell ref="M95:S95"/>
    <mergeCell ref="M96:S96"/>
    <mergeCell ref="M78:S78"/>
    <mergeCell ref="M79:S79"/>
    <mergeCell ref="M80:S80"/>
    <mergeCell ref="M81:S81"/>
    <mergeCell ref="M82:S82"/>
    <mergeCell ref="M94:S94"/>
    <mergeCell ref="M85:S85"/>
    <mergeCell ref="M86:S86"/>
    <mergeCell ref="M150:S150"/>
    <mergeCell ref="M139:S139"/>
    <mergeCell ref="M140:S140"/>
    <mergeCell ref="M141:S141"/>
    <mergeCell ref="M142:S142"/>
    <mergeCell ref="M107:S107"/>
    <mergeCell ref="M108:S108"/>
    <mergeCell ref="M133:S133"/>
    <mergeCell ref="M134:S134"/>
    <mergeCell ref="M123:S123"/>
    <mergeCell ref="M124:S124"/>
    <mergeCell ref="M125:S125"/>
    <mergeCell ref="M126:S126"/>
    <mergeCell ref="M127:S127"/>
    <mergeCell ref="M128:S128"/>
    <mergeCell ref="M129:S129"/>
    <mergeCell ref="M130:S130"/>
    <mergeCell ref="M121:S121"/>
    <mergeCell ref="M122:S122"/>
    <mergeCell ref="M111:S111"/>
    <mergeCell ref="M112:S112"/>
    <mergeCell ref="H135:J135"/>
    <mergeCell ref="H136:J136"/>
    <mergeCell ref="H137:J137"/>
    <mergeCell ref="M174:S174"/>
    <mergeCell ref="M131:S131"/>
    <mergeCell ref="M132:S132"/>
    <mergeCell ref="M147:S147"/>
    <mergeCell ref="M148:S148"/>
    <mergeCell ref="M149:S149"/>
    <mergeCell ref="M137:S137"/>
    <mergeCell ref="M138:S138"/>
    <mergeCell ref="M143:S143"/>
    <mergeCell ref="M144:S144"/>
    <mergeCell ref="M170:S170"/>
    <mergeCell ref="M171:S171"/>
    <mergeCell ref="M172:S172"/>
    <mergeCell ref="M173:S173"/>
    <mergeCell ref="M145:S145"/>
    <mergeCell ref="M146:S146"/>
    <mergeCell ref="M135:S135"/>
    <mergeCell ref="M136:S136"/>
    <mergeCell ref="M155:S155"/>
    <mergeCell ref="M156:S156"/>
    <mergeCell ref="M157:S157"/>
    <mergeCell ref="H202:J202"/>
    <mergeCell ref="H203:J203"/>
    <mergeCell ref="H192:J192"/>
    <mergeCell ref="H193:J193"/>
    <mergeCell ref="H194:J194"/>
    <mergeCell ref="H195:J195"/>
    <mergeCell ref="H196:J196"/>
    <mergeCell ref="H197:J197"/>
    <mergeCell ref="H170:J170"/>
    <mergeCell ref="H171:J171"/>
    <mergeCell ref="H172:J172"/>
    <mergeCell ref="H191:J191"/>
    <mergeCell ref="H176:J176"/>
    <mergeCell ref="H177:J177"/>
    <mergeCell ref="H178:J178"/>
    <mergeCell ref="H179:J179"/>
    <mergeCell ref="H175:J175"/>
    <mergeCell ref="H120:J120"/>
    <mergeCell ref="H121:J121"/>
    <mergeCell ref="H122:J122"/>
    <mergeCell ref="H123:J123"/>
    <mergeCell ref="H124:J124"/>
    <mergeCell ref="H125:J125"/>
    <mergeCell ref="H173:J173"/>
    <mergeCell ref="H174:J174"/>
    <mergeCell ref="H131:J131"/>
    <mergeCell ref="H147:J147"/>
    <mergeCell ref="H148:J148"/>
    <mergeCell ref="H149:J149"/>
    <mergeCell ref="H138:J138"/>
    <mergeCell ref="H139:J139"/>
    <mergeCell ref="H140:J140"/>
    <mergeCell ref="H141:J141"/>
    <mergeCell ref="H130:J130"/>
    <mergeCell ref="H150:J150"/>
    <mergeCell ref="H144:J144"/>
    <mergeCell ref="H145:J145"/>
    <mergeCell ref="H146:J146"/>
    <mergeCell ref="H132:J132"/>
    <mergeCell ref="H133:J133"/>
    <mergeCell ref="H134:J134"/>
    <mergeCell ref="H204:J204"/>
    <mergeCell ref="H205:J205"/>
    <mergeCell ref="H206:J206"/>
    <mergeCell ref="H207:J207"/>
    <mergeCell ref="M192:S192"/>
    <mergeCell ref="M193:S193"/>
    <mergeCell ref="M194:S194"/>
    <mergeCell ref="M195:S195"/>
    <mergeCell ref="M196:S196"/>
    <mergeCell ref="M197:S197"/>
    <mergeCell ref="H198:J198"/>
    <mergeCell ref="H199:J199"/>
    <mergeCell ref="H200:J200"/>
    <mergeCell ref="M204:S204"/>
    <mergeCell ref="M205:S205"/>
    <mergeCell ref="M206:S206"/>
    <mergeCell ref="M207:S207"/>
    <mergeCell ref="M198:S198"/>
    <mergeCell ref="M199:S199"/>
    <mergeCell ref="M200:S200"/>
    <mergeCell ref="M201:S201"/>
    <mergeCell ref="M202:S202"/>
    <mergeCell ref="M203:S203"/>
    <mergeCell ref="H201:J201"/>
  </mergeCells>
  <pageMargins left="0.7" right="0.7" top="0.75" bottom="0.75" header="0.3" footer="0.3"/>
  <pageSetup scale="63" orientation="landscape"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0000"/>
  </sheetPr>
  <dimension ref="A1:AC84"/>
  <sheetViews>
    <sheetView zoomScale="95" zoomScaleNormal="85" workbookViewId="0">
      <selection activeCell="C24" sqref="C24"/>
    </sheetView>
  </sheetViews>
  <sheetFormatPr defaultRowHeight="14.5" x14ac:dyDescent="0.35"/>
  <cols>
    <col min="1" max="1" width="19.1796875" bestFit="1" customWidth="1"/>
    <col min="2" max="2" width="15.54296875" customWidth="1"/>
    <col min="3" max="3" width="16.1796875" customWidth="1"/>
    <col min="4" max="4" width="73.1796875" bestFit="1" customWidth="1"/>
    <col min="5" max="5" width="24" customWidth="1"/>
    <col min="6" max="6" width="21.81640625" bestFit="1" customWidth="1"/>
    <col min="7" max="7" width="15.54296875" customWidth="1"/>
    <col min="8" max="8" width="10.7265625" customWidth="1"/>
    <col min="9" max="9" width="15.54296875" customWidth="1"/>
    <col min="10" max="10" width="20.81640625" customWidth="1"/>
    <col min="11" max="11" width="15.54296875" customWidth="1"/>
    <col min="12" max="12" width="2.54296875" customWidth="1"/>
    <col min="13" max="13" width="15.54296875" customWidth="1"/>
    <col min="14" max="14" width="5.54296875" customWidth="1"/>
    <col min="15" max="15" width="18.453125" bestFit="1" customWidth="1"/>
    <col min="16" max="16" width="16.453125" bestFit="1" customWidth="1"/>
    <col min="18" max="18" width="10.453125" customWidth="1"/>
    <col min="19" max="19" width="15.81640625" customWidth="1"/>
    <col min="20" max="20" width="12" bestFit="1" customWidth="1"/>
    <col min="21" max="21" width="10.1796875" bestFit="1" customWidth="1"/>
    <col min="22" max="22" width="14.453125" customWidth="1"/>
    <col min="23" max="23" width="15.81640625" bestFit="1" customWidth="1"/>
    <col min="24" max="24" width="15.1796875" bestFit="1" customWidth="1"/>
    <col min="25" max="25" width="16.1796875" bestFit="1" customWidth="1"/>
    <col min="26" max="26" width="12.1796875" bestFit="1" customWidth="1"/>
    <col min="27" max="27" width="7.54296875" bestFit="1" customWidth="1"/>
    <col min="28" max="28" width="18" bestFit="1" customWidth="1"/>
    <col min="29" max="29" width="14.453125" bestFit="1" customWidth="1"/>
  </cols>
  <sheetData>
    <row r="1" spans="1:29" ht="14.5" customHeight="1" x14ac:dyDescent="0.35">
      <c r="A1" s="455" t="s">
        <v>41</v>
      </c>
      <c r="B1" s="456"/>
      <c r="C1" s="456"/>
      <c r="D1" s="456"/>
      <c r="E1" s="456"/>
      <c r="F1" s="456"/>
      <c r="G1" s="456"/>
      <c r="H1" s="456"/>
      <c r="I1" s="456"/>
      <c r="J1" s="456"/>
      <c r="L1" s="195"/>
      <c r="M1" s="53" t="s">
        <v>154</v>
      </c>
      <c r="O1" s="460" t="s">
        <v>565</v>
      </c>
      <c r="P1" s="461"/>
      <c r="S1" s="123"/>
      <c r="U1" s="64"/>
      <c r="V1" s="103"/>
      <c r="W1" s="103"/>
      <c r="Y1" s="103"/>
      <c r="Z1" s="103"/>
      <c r="AA1" s="103"/>
      <c r="AB1" s="103"/>
      <c r="AC1" s="103"/>
    </row>
    <row r="2" spans="1:29" ht="26" x14ac:dyDescent="0.35">
      <c r="A2" s="122" t="s">
        <v>206</v>
      </c>
      <c r="B2" s="122" t="s">
        <v>206</v>
      </c>
      <c r="C2" s="122" t="s">
        <v>206</v>
      </c>
      <c r="D2" s="122" t="s">
        <v>206</v>
      </c>
      <c r="E2" s="122" t="s">
        <v>206</v>
      </c>
      <c r="F2" s="122" t="s">
        <v>206</v>
      </c>
      <c r="G2" s="122" t="s">
        <v>206</v>
      </c>
      <c r="H2" s="122" t="s">
        <v>206</v>
      </c>
      <c r="I2" s="122" t="s">
        <v>206</v>
      </c>
      <c r="J2" s="122" t="s">
        <v>186</v>
      </c>
      <c r="L2" s="196"/>
      <c r="M2" s="82" t="s">
        <v>155</v>
      </c>
      <c r="N2" s="192" t="e">
        <f>INDEX($N$3:$N$15,MATCH(Application!$D$18,References!$O$3:$O$15,0))</f>
        <v>#N/A</v>
      </c>
      <c r="O2" s="68" t="s">
        <v>563</v>
      </c>
      <c r="P2" s="69" t="s">
        <v>58</v>
      </c>
      <c r="S2" s="202" t="s">
        <v>12</v>
      </c>
      <c r="T2" s="335" t="s">
        <v>172</v>
      </c>
      <c r="U2" s="334" t="s">
        <v>24</v>
      </c>
    </row>
    <row r="3" spans="1:29" x14ac:dyDescent="0.35">
      <c r="A3" s="204" t="s">
        <v>29</v>
      </c>
      <c r="B3" s="204" t="s">
        <v>30</v>
      </c>
      <c r="C3" s="204" t="s">
        <v>151</v>
      </c>
      <c r="D3" s="204" t="s">
        <v>151</v>
      </c>
      <c r="E3" s="204" t="s">
        <v>28</v>
      </c>
      <c r="F3" s="204" t="s">
        <v>152</v>
      </c>
      <c r="G3" s="204" t="s">
        <v>169</v>
      </c>
      <c r="H3" s="204" t="s">
        <v>30</v>
      </c>
      <c r="I3" s="204" t="s">
        <v>30</v>
      </c>
      <c r="J3" s="204" t="s">
        <v>170</v>
      </c>
      <c r="L3" s="82"/>
      <c r="M3" s="83" t="s">
        <v>156</v>
      </c>
      <c r="N3" s="192">
        <v>7</v>
      </c>
      <c r="O3" s="65" t="s">
        <v>59</v>
      </c>
      <c r="P3" s="54">
        <v>4380</v>
      </c>
      <c r="R3" s="307"/>
      <c r="S3" s="209" t="str">
        <f t="shared" ref="S3:S11" si="0">A13</f>
        <v>X900</v>
      </c>
      <c r="T3" s="336">
        <v>8.4000000000000005E-2</v>
      </c>
      <c r="U3" s="339">
        <f>T3*1000</f>
        <v>84</v>
      </c>
    </row>
    <row r="4" spans="1:29" x14ac:dyDescent="0.35">
      <c r="A4" s="204" t="s">
        <v>163</v>
      </c>
      <c r="B4" s="204" t="s">
        <v>31</v>
      </c>
      <c r="C4" s="204" t="s">
        <v>30</v>
      </c>
      <c r="D4" s="204" t="s">
        <v>30</v>
      </c>
      <c r="E4" s="204" t="s">
        <v>29</v>
      </c>
      <c r="F4" s="204" t="s">
        <v>153</v>
      </c>
      <c r="G4" s="204" t="s">
        <v>30</v>
      </c>
      <c r="H4" s="204" t="s">
        <v>31</v>
      </c>
      <c r="I4" s="204" t="s">
        <v>31</v>
      </c>
      <c r="J4" s="204"/>
      <c r="N4" s="192">
        <v>9</v>
      </c>
      <c r="O4" s="65" t="s">
        <v>60</v>
      </c>
      <c r="P4" s="54">
        <f>+P3</f>
        <v>4380</v>
      </c>
      <c r="R4" s="307"/>
      <c r="S4" s="203" t="str">
        <f t="shared" si="0"/>
        <v>X900-P</v>
      </c>
      <c r="T4" s="201">
        <v>8.4000000000000005E-2</v>
      </c>
      <c r="U4" s="339">
        <f t="shared" ref="U4:U40" si="1">T4*1000</f>
        <v>84</v>
      </c>
    </row>
    <row r="5" spans="1:29" x14ac:dyDescent="0.35">
      <c r="A5" s="204" t="s">
        <v>28</v>
      </c>
      <c r="B5" s="204" t="s">
        <v>170</v>
      </c>
      <c r="C5" s="204" t="s">
        <v>31</v>
      </c>
      <c r="D5" s="204" t="s">
        <v>31</v>
      </c>
      <c r="E5" s="204" t="s">
        <v>163</v>
      </c>
      <c r="F5" s="204" t="s">
        <v>151</v>
      </c>
      <c r="G5" s="204" t="s">
        <v>31</v>
      </c>
      <c r="H5" s="204"/>
      <c r="I5" s="204" t="s">
        <v>170</v>
      </c>
      <c r="J5" s="204"/>
      <c r="N5" s="192">
        <v>10</v>
      </c>
      <c r="O5" s="65" t="s">
        <v>61</v>
      </c>
      <c r="P5" s="54">
        <f t="shared" ref="P5:P15" si="2">+P4</f>
        <v>4380</v>
      </c>
      <c r="R5" s="307"/>
      <c r="S5" s="203" t="str">
        <f t="shared" si="0"/>
        <v>X901</v>
      </c>
      <c r="T5" s="337">
        <v>0.29699999999999999</v>
      </c>
      <c r="U5" s="339">
        <f t="shared" si="1"/>
        <v>297</v>
      </c>
      <c r="W5" s="463" t="s">
        <v>412</v>
      </c>
      <c r="X5" s="463"/>
    </row>
    <row r="6" spans="1:29" x14ac:dyDescent="0.35">
      <c r="A6" s="204" t="s">
        <v>170</v>
      </c>
      <c r="B6" s="204"/>
      <c r="C6" s="204" t="s">
        <v>170</v>
      </c>
      <c r="D6" s="204" t="s">
        <v>169</v>
      </c>
      <c r="E6" s="204" t="s">
        <v>153</v>
      </c>
      <c r="F6" s="204" t="s">
        <v>30</v>
      </c>
      <c r="G6" s="204"/>
      <c r="H6" s="204"/>
      <c r="I6" s="204"/>
      <c r="J6" s="204"/>
      <c r="N6" s="192">
        <v>2</v>
      </c>
      <c r="O6" s="65" t="s">
        <v>62</v>
      </c>
      <c r="P6" s="54">
        <f t="shared" si="2"/>
        <v>4380</v>
      </c>
      <c r="R6" s="307"/>
      <c r="S6" s="203" t="str">
        <f t="shared" si="0"/>
        <v>X901-P</v>
      </c>
      <c r="T6" s="201">
        <v>0.29699999999999999</v>
      </c>
      <c r="U6" s="339">
        <f t="shared" si="1"/>
        <v>297</v>
      </c>
      <c r="W6" s="464" t="s">
        <v>413</v>
      </c>
      <c r="X6" s="464"/>
    </row>
    <row r="7" spans="1:29" x14ac:dyDescent="0.35">
      <c r="A7" s="204"/>
      <c r="B7" s="204"/>
      <c r="C7" s="204"/>
      <c r="D7" s="204" t="s">
        <v>170</v>
      </c>
      <c r="E7" s="204" t="s">
        <v>152</v>
      </c>
      <c r="F7" s="204" t="s">
        <v>31</v>
      </c>
      <c r="G7" s="204"/>
      <c r="H7" s="204"/>
      <c r="I7" s="204"/>
      <c r="J7" s="204"/>
      <c r="N7" s="192">
        <v>12</v>
      </c>
      <c r="O7" s="65" t="s">
        <v>63</v>
      </c>
      <c r="P7" s="54">
        <f t="shared" si="2"/>
        <v>4380</v>
      </c>
      <c r="R7" s="307"/>
      <c r="S7" s="203" t="str">
        <f t="shared" si="0"/>
        <v>X910</v>
      </c>
      <c r="T7" s="337">
        <v>0.114</v>
      </c>
      <c r="U7" s="339">
        <f t="shared" si="1"/>
        <v>114</v>
      </c>
      <c r="W7" s="465">
        <v>1.3409629999999999</v>
      </c>
      <c r="X7" s="466"/>
    </row>
    <row r="8" spans="1:29" x14ac:dyDescent="0.35">
      <c r="A8" s="204"/>
      <c r="B8" s="204"/>
      <c r="C8" s="204"/>
      <c r="D8" s="204"/>
      <c r="E8" s="204" t="s">
        <v>211</v>
      </c>
      <c r="F8" s="204" t="s">
        <v>170</v>
      </c>
      <c r="G8" s="204"/>
      <c r="H8" s="204"/>
      <c r="I8" s="204"/>
      <c r="J8" s="204"/>
      <c r="N8" s="192">
        <v>11</v>
      </c>
      <c r="O8" s="65" t="s">
        <v>64</v>
      </c>
      <c r="P8" s="54">
        <f t="shared" si="2"/>
        <v>4380</v>
      </c>
      <c r="R8" s="307"/>
      <c r="S8" s="203" t="str">
        <f t="shared" si="0"/>
        <v>X910-P</v>
      </c>
      <c r="T8" s="201">
        <v>0.114</v>
      </c>
      <c r="U8" s="339">
        <f t="shared" si="1"/>
        <v>114</v>
      </c>
      <c r="W8" s="225"/>
    </row>
    <row r="9" spans="1:29" x14ac:dyDescent="0.35">
      <c r="A9" s="205"/>
      <c r="B9" s="205"/>
      <c r="C9" s="205"/>
      <c r="D9" s="205"/>
      <c r="E9" s="204" t="s">
        <v>170</v>
      </c>
      <c r="F9" s="205"/>
      <c r="G9" s="205"/>
      <c r="H9" s="205"/>
      <c r="I9" s="205"/>
      <c r="J9" s="205"/>
      <c r="N9" s="192">
        <v>1</v>
      </c>
      <c r="O9" s="65" t="s">
        <v>65</v>
      </c>
      <c r="P9" s="54">
        <f t="shared" si="2"/>
        <v>4380</v>
      </c>
      <c r="R9" s="307"/>
      <c r="S9" s="203" t="str">
        <f t="shared" si="0"/>
        <v>X911</v>
      </c>
      <c r="T9" s="337">
        <v>0.40799999999999997</v>
      </c>
      <c r="U9" s="339">
        <f t="shared" si="1"/>
        <v>408</v>
      </c>
      <c r="W9" s="463" t="s">
        <v>414</v>
      </c>
      <c r="X9" s="463"/>
    </row>
    <row r="10" spans="1:29" x14ac:dyDescent="0.35">
      <c r="N10" s="192">
        <v>3</v>
      </c>
      <c r="O10" s="65" t="s">
        <v>66</v>
      </c>
      <c r="P10" s="54">
        <f t="shared" si="2"/>
        <v>4380</v>
      </c>
      <c r="R10" s="307"/>
      <c r="S10" s="203" t="str">
        <f t="shared" si="0"/>
        <v>X911-P</v>
      </c>
      <c r="T10" s="201">
        <v>0.40799999999999997</v>
      </c>
      <c r="U10" s="339">
        <f t="shared" si="1"/>
        <v>408</v>
      </c>
      <c r="W10" s="464" t="s">
        <v>415</v>
      </c>
      <c r="X10" s="464"/>
    </row>
    <row r="11" spans="1:29" x14ac:dyDescent="0.35">
      <c r="A11" s="122" t="s">
        <v>157</v>
      </c>
      <c r="B11" s="193"/>
      <c r="C11" s="349"/>
      <c r="D11" s="457" t="s">
        <v>164</v>
      </c>
      <c r="E11" s="458"/>
      <c r="F11" s="458"/>
      <c r="G11" s="458"/>
      <c r="H11" s="458"/>
      <c r="I11" s="458"/>
      <c r="J11" s="459"/>
      <c r="N11" s="192">
        <v>4</v>
      </c>
      <c r="O11" s="65" t="s">
        <v>67</v>
      </c>
      <c r="P11" s="54">
        <f t="shared" si="2"/>
        <v>4380</v>
      </c>
      <c r="R11" s="307"/>
      <c r="S11" s="203" t="str">
        <f t="shared" si="0"/>
        <v>X912</v>
      </c>
      <c r="T11" s="337">
        <v>0.108</v>
      </c>
      <c r="U11" s="339">
        <f t="shared" si="1"/>
        <v>108</v>
      </c>
      <c r="W11" s="467">
        <v>3.4129999999999998E-3</v>
      </c>
      <c r="X11" s="468"/>
    </row>
    <row r="12" spans="1:29" x14ac:dyDescent="0.35">
      <c r="A12" s="68" t="s">
        <v>12</v>
      </c>
      <c r="B12" s="347" t="s">
        <v>25</v>
      </c>
      <c r="C12" s="351" t="s">
        <v>740</v>
      </c>
      <c r="D12" s="104" t="s">
        <v>171</v>
      </c>
      <c r="E12" s="326" t="s">
        <v>13</v>
      </c>
      <c r="F12" s="326" t="s">
        <v>165</v>
      </c>
      <c r="G12" s="326" t="s">
        <v>166</v>
      </c>
      <c r="H12" s="326" t="s">
        <v>14</v>
      </c>
      <c r="I12" s="326" t="s">
        <v>15</v>
      </c>
      <c r="J12" s="326" t="s">
        <v>167</v>
      </c>
      <c r="K12" s="326" t="s">
        <v>168</v>
      </c>
      <c r="N12" s="192">
        <v>5</v>
      </c>
      <c r="O12" s="65" t="s">
        <v>68</v>
      </c>
      <c r="P12" s="54">
        <f t="shared" si="2"/>
        <v>4380</v>
      </c>
      <c r="R12" s="307"/>
      <c r="S12" s="203" t="str">
        <f t="shared" ref="S12:S36" si="3">A22</f>
        <v>X913</v>
      </c>
      <c r="T12" s="337">
        <v>0.24</v>
      </c>
      <c r="U12" s="339">
        <f t="shared" si="1"/>
        <v>240</v>
      </c>
    </row>
    <row r="13" spans="1:29" x14ac:dyDescent="0.35">
      <c r="A13" s="65" t="s">
        <v>212</v>
      </c>
      <c r="B13" s="307">
        <v>60</v>
      </c>
      <c r="C13" s="350">
        <f>B13*1.25</f>
        <v>75</v>
      </c>
      <c r="D13" t="s">
        <v>426</v>
      </c>
      <c r="E13" s="327">
        <v>0</v>
      </c>
      <c r="F13" s="327">
        <v>1</v>
      </c>
      <c r="G13" s="327">
        <v>1</v>
      </c>
      <c r="H13" s="328">
        <v>0.08</v>
      </c>
      <c r="I13" s="328">
        <v>0</v>
      </c>
      <c r="J13" s="329">
        <v>8.5000000000000006E-2</v>
      </c>
      <c r="K13" s="329">
        <v>0.06</v>
      </c>
      <c r="N13" s="192">
        <v>6</v>
      </c>
      <c r="O13" s="65" t="s">
        <v>69</v>
      </c>
      <c r="P13" s="54">
        <f t="shared" si="2"/>
        <v>4380</v>
      </c>
      <c r="R13" s="307"/>
      <c r="S13" s="203" t="str">
        <f t="shared" si="3"/>
        <v>X914</v>
      </c>
      <c r="T13" s="337">
        <v>0.11799999999999999</v>
      </c>
      <c r="U13" s="339">
        <f t="shared" si="1"/>
        <v>118</v>
      </c>
      <c r="W13" s="53" t="s">
        <v>187</v>
      </c>
    </row>
    <row r="14" spans="1:29" x14ac:dyDescent="0.35">
      <c r="A14" s="65" t="s">
        <v>213</v>
      </c>
      <c r="B14" s="307">
        <v>60</v>
      </c>
      <c r="C14" s="350">
        <f t="shared" ref="C14:C50" si="4">B14*1.25</f>
        <v>75</v>
      </c>
      <c r="D14" t="s">
        <v>426</v>
      </c>
      <c r="E14" s="327">
        <v>0</v>
      </c>
      <c r="F14" s="327">
        <v>1</v>
      </c>
      <c r="G14" s="327">
        <v>1</v>
      </c>
      <c r="H14" s="328">
        <v>0.08</v>
      </c>
      <c r="I14" s="328">
        <v>0</v>
      </c>
      <c r="J14" s="329">
        <v>8.5000000000000006E-2</v>
      </c>
      <c r="K14" s="329">
        <v>0.06</v>
      </c>
      <c r="N14" s="192">
        <v>8</v>
      </c>
      <c r="O14" s="65" t="s">
        <v>70</v>
      </c>
      <c r="P14" s="54">
        <f t="shared" si="2"/>
        <v>4380</v>
      </c>
      <c r="R14" s="307"/>
      <c r="S14" s="203" t="str">
        <f t="shared" si="3"/>
        <v>X914-P</v>
      </c>
      <c r="T14" s="201">
        <v>0.11799999999999999</v>
      </c>
      <c r="U14" s="339">
        <f t="shared" si="1"/>
        <v>118</v>
      </c>
      <c r="W14" s="144">
        <v>0.32</v>
      </c>
    </row>
    <row r="15" spans="1:29" x14ac:dyDescent="0.35">
      <c r="A15" s="65" t="s">
        <v>236</v>
      </c>
      <c r="B15" s="307">
        <v>165</v>
      </c>
      <c r="C15" s="350">
        <f t="shared" si="4"/>
        <v>206.25</v>
      </c>
      <c r="D15" t="s">
        <v>427</v>
      </c>
      <c r="E15" s="327">
        <v>0</v>
      </c>
      <c r="F15" s="327">
        <v>1</v>
      </c>
      <c r="G15" s="327">
        <v>1</v>
      </c>
      <c r="H15" s="328">
        <v>0.08</v>
      </c>
      <c r="I15" s="328">
        <v>0</v>
      </c>
      <c r="J15" s="329">
        <v>8.5000000000000006E-2</v>
      </c>
      <c r="K15" s="329">
        <v>0.06</v>
      </c>
      <c r="N15" s="192">
        <v>13</v>
      </c>
      <c r="O15" s="4" t="s">
        <v>71</v>
      </c>
      <c r="P15" s="5">
        <f t="shared" si="2"/>
        <v>4380</v>
      </c>
      <c r="R15" s="307"/>
      <c r="S15" s="203" t="str">
        <f t="shared" si="3"/>
        <v>X915</v>
      </c>
      <c r="T15" s="337">
        <v>0.436</v>
      </c>
      <c r="U15" s="339">
        <f t="shared" si="1"/>
        <v>436</v>
      </c>
    </row>
    <row r="16" spans="1:29" x14ac:dyDescent="0.35">
      <c r="A16" s="65" t="s">
        <v>237</v>
      </c>
      <c r="B16" s="307">
        <v>165</v>
      </c>
      <c r="C16" s="350">
        <f t="shared" si="4"/>
        <v>206.25</v>
      </c>
      <c r="D16" t="s">
        <v>428</v>
      </c>
      <c r="E16" s="327">
        <v>0</v>
      </c>
      <c r="F16" s="327">
        <v>1</v>
      </c>
      <c r="G16" s="327">
        <v>1</v>
      </c>
      <c r="H16" s="328">
        <v>0.08</v>
      </c>
      <c r="I16" s="328">
        <v>0</v>
      </c>
      <c r="J16" s="329">
        <v>8.5000000000000006E-2</v>
      </c>
      <c r="K16" s="329">
        <v>0.06</v>
      </c>
      <c r="O16" s="194" t="s">
        <v>72</v>
      </c>
      <c r="P16" s="70" t="e">
        <f>INDEX($P$3:$P$15,MATCH(N2,$N$3:$N$15,0))</f>
        <v>#N/A</v>
      </c>
      <c r="R16" s="307"/>
      <c r="S16" s="203" t="str">
        <f t="shared" si="3"/>
        <v>X915-P</v>
      </c>
      <c r="T16" s="201">
        <v>0.436</v>
      </c>
      <c r="U16" s="339">
        <f t="shared" si="1"/>
        <v>436</v>
      </c>
      <c r="W16" s="53" t="s">
        <v>611</v>
      </c>
    </row>
    <row r="17" spans="1:23" x14ac:dyDescent="0.35">
      <c r="A17" s="65" t="s">
        <v>214</v>
      </c>
      <c r="B17" s="307">
        <v>100</v>
      </c>
      <c r="C17" s="350">
        <f t="shared" si="4"/>
        <v>125</v>
      </c>
      <c r="D17" t="s">
        <v>638</v>
      </c>
      <c r="E17" s="327">
        <v>0</v>
      </c>
      <c r="F17" s="327">
        <v>1</v>
      </c>
      <c r="G17" s="327">
        <v>1</v>
      </c>
      <c r="H17" s="328">
        <v>0.08</v>
      </c>
      <c r="I17" s="328">
        <v>0</v>
      </c>
      <c r="J17" s="329">
        <v>8.5000000000000006E-2</v>
      </c>
      <c r="K17" s="329">
        <v>0.06</v>
      </c>
      <c r="R17" s="307"/>
      <c r="S17" s="203" t="str">
        <f t="shared" si="3"/>
        <v>X920</v>
      </c>
      <c r="T17" s="337">
        <v>9.1999999999999998E-2</v>
      </c>
      <c r="U17" s="339">
        <f t="shared" si="1"/>
        <v>92</v>
      </c>
      <c r="W17" s="308">
        <v>0.7</v>
      </c>
    </row>
    <row r="18" spans="1:23" x14ac:dyDescent="0.35">
      <c r="A18" s="65" t="s">
        <v>215</v>
      </c>
      <c r="B18" s="307">
        <v>100</v>
      </c>
      <c r="C18" s="350">
        <f t="shared" si="4"/>
        <v>125</v>
      </c>
      <c r="D18" t="s">
        <v>639</v>
      </c>
      <c r="E18" s="327">
        <v>0</v>
      </c>
      <c r="F18" s="327">
        <v>1</v>
      </c>
      <c r="G18" s="327">
        <v>1</v>
      </c>
      <c r="H18" s="328">
        <v>0.08</v>
      </c>
      <c r="I18" s="328">
        <v>0</v>
      </c>
      <c r="J18" s="329">
        <v>8.5000000000000006E-2</v>
      </c>
      <c r="K18" s="329">
        <v>0.06</v>
      </c>
      <c r="O18" s="148" t="s">
        <v>178</v>
      </c>
      <c r="P18" s="192">
        <v>3</v>
      </c>
      <c r="R18" s="307"/>
      <c r="S18" s="203" t="str">
        <f t="shared" si="3"/>
        <v>X920-P</v>
      </c>
      <c r="T18" s="201">
        <v>9.1999999999999998E-2</v>
      </c>
      <c r="U18" s="339">
        <f t="shared" si="1"/>
        <v>92</v>
      </c>
    </row>
    <row r="19" spans="1:23" x14ac:dyDescent="0.35">
      <c r="A19" s="65" t="s">
        <v>238</v>
      </c>
      <c r="B19" s="307">
        <v>200</v>
      </c>
      <c r="C19" s="350">
        <f t="shared" si="4"/>
        <v>250</v>
      </c>
      <c r="D19" t="s">
        <v>640</v>
      </c>
      <c r="E19" s="327">
        <v>0</v>
      </c>
      <c r="F19" s="327">
        <v>1</v>
      </c>
      <c r="G19" s="327">
        <v>1</v>
      </c>
      <c r="H19" s="328">
        <v>0.08</v>
      </c>
      <c r="I19" s="328">
        <v>0</v>
      </c>
      <c r="J19" s="329">
        <v>8.5000000000000006E-2</v>
      </c>
      <c r="K19" s="329">
        <v>0.06</v>
      </c>
      <c r="R19" s="307"/>
      <c r="S19" s="203" t="str">
        <f t="shared" si="3"/>
        <v>X921</v>
      </c>
      <c r="T19" s="337">
        <v>0.252</v>
      </c>
      <c r="U19" s="339">
        <f t="shared" si="1"/>
        <v>252</v>
      </c>
    </row>
    <row r="20" spans="1:23" x14ac:dyDescent="0.35">
      <c r="A20" s="65" t="s">
        <v>239</v>
      </c>
      <c r="B20" s="307">
        <v>200</v>
      </c>
      <c r="C20" s="350">
        <f t="shared" si="4"/>
        <v>250</v>
      </c>
      <c r="D20" t="s">
        <v>640</v>
      </c>
      <c r="E20" s="327">
        <v>0</v>
      </c>
      <c r="F20" s="327">
        <v>1</v>
      </c>
      <c r="G20" s="327">
        <v>1</v>
      </c>
      <c r="H20" s="328">
        <v>0.08</v>
      </c>
      <c r="I20" s="328">
        <v>0</v>
      </c>
      <c r="J20" s="329">
        <v>8.5000000000000006E-2</v>
      </c>
      <c r="K20" s="329">
        <v>0.06</v>
      </c>
      <c r="R20" s="307"/>
      <c r="S20" s="203" t="str">
        <f t="shared" si="3"/>
        <v>X921-P</v>
      </c>
      <c r="T20" s="201">
        <v>0.252</v>
      </c>
      <c r="U20" s="339">
        <f t="shared" si="1"/>
        <v>252</v>
      </c>
    </row>
    <row r="21" spans="1:23" x14ac:dyDescent="0.35">
      <c r="A21" s="65" t="s">
        <v>240</v>
      </c>
      <c r="B21" s="307">
        <v>60</v>
      </c>
      <c r="C21" s="350">
        <f t="shared" si="4"/>
        <v>75</v>
      </c>
      <c r="D21" t="s">
        <v>429</v>
      </c>
      <c r="E21" s="327">
        <v>0</v>
      </c>
      <c r="F21" s="327">
        <v>1</v>
      </c>
      <c r="G21" s="327">
        <v>1</v>
      </c>
      <c r="H21" s="328">
        <v>0.08</v>
      </c>
      <c r="I21" s="328">
        <v>0</v>
      </c>
      <c r="J21" s="329">
        <v>8.5000000000000006E-2</v>
      </c>
      <c r="K21" s="329">
        <v>0.06</v>
      </c>
      <c r="R21" s="307"/>
      <c r="S21" s="203" t="str">
        <f t="shared" si="3"/>
        <v>X922</v>
      </c>
      <c r="T21" s="337">
        <v>7.8E-2</v>
      </c>
      <c r="U21" s="339">
        <f t="shared" si="1"/>
        <v>78</v>
      </c>
    </row>
    <row r="22" spans="1:23" x14ac:dyDescent="0.35">
      <c r="A22" s="65" t="s">
        <v>241</v>
      </c>
      <c r="B22" s="307">
        <v>130</v>
      </c>
      <c r="C22" s="350">
        <f t="shared" si="4"/>
        <v>162.5</v>
      </c>
      <c r="D22" t="s">
        <v>430</v>
      </c>
      <c r="E22" s="327">
        <v>0</v>
      </c>
      <c r="F22" s="327">
        <v>1</v>
      </c>
      <c r="G22" s="327">
        <v>1</v>
      </c>
      <c r="H22" s="328">
        <v>0.08</v>
      </c>
      <c r="I22" s="328">
        <v>0</v>
      </c>
      <c r="J22" s="329">
        <v>8.5000000000000006E-2</v>
      </c>
      <c r="K22" s="329">
        <v>0.06</v>
      </c>
      <c r="R22" s="307"/>
      <c r="S22" s="203" t="str">
        <f t="shared" si="3"/>
        <v>X923</v>
      </c>
      <c r="T22" s="337">
        <v>0.23</v>
      </c>
      <c r="U22" s="339">
        <f t="shared" si="1"/>
        <v>230</v>
      </c>
    </row>
    <row r="23" spans="1:23" x14ac:dyDescent="0.35">
      <c r="A23" s="65" t="s">
        <v>242</v>
      </c>
      <c r="B23" s="307">
        <v>80</v>
      </c>
      <c r="C23" s="350">
        <f t="shared" si="4"/>
        <v>100</v>
      </c>
      <c r="D23" t="s">
        <v>431</v>
      </c>
      <c r="E23" s="327">
        <v>0</v>
      </c>
      <c r="F23" s="327">
        <v>1</v>
      </c>
      <c r="G23" s="327">
        <v>1</v>
      </c>
      <c r="H23" s="328">
        <v>0.08</v>
      </c>
      <c r="I23" s="328">
        <v>0</v>
      </c>
      <c r="J23" s="329">
        <v>8.5000000000000006E-2</v>
      </c>
      <c r="K23" s="329">
        <v>0.06</v>
      </c>
      <c r="R23" s="307"/>
      <c r="S23" s="203" t="str">
        <f t="shared" si="3"/>
        <v>X924</v>
      </c>
      <c r="T23" s="337">
        <v>0.1</v>
      </c>
      <c r="U23" s="339">
        <f t="shared" si="1"/>
        <v>100</v>
      </c>
    </row>
    <row r="24" spans="1:23" x14ac:dyDescent="0.35">
      <c r="A24" s="65" t="s">
        <v>243</v>
      </c>
      <c r="B24" s="307">
        <v>80</v>
      </c>
      <c r="C24" s="350">
        <f t="shared" si="4"/>
        <v>100</v>
      </c>
      <c r="D24" t="s">
        <v>431</v>
      </c>
      <c r="E24" s="327">
        <v>0</v>
      </c>
      <c r="F24" s="327">
        <v>1</v>
      </c>
      <c r="G24" s="327">
        <v>1</v>
      </c>
      <c r="H24" s="328">
        <v>0.08</v>
      </c>
      <c r="I24" s="328">
        <v>0</v>
      </c>
      <c r="J24" s="329">
        <v>8.5000000000000006E-2</v>
      </c>
      <c r="K24" s="329">
        <v>0.06</v>
      </c>
      <c r="Q24" s="2"/>
      <c r="R24" s="307"/>
      <c r="S24" s="203" t="str">
        <f t="shared" si="3"/>
        <v>X924-P</v>
      </c>
      <c r="T24" s="201">
        <v>0.1</v>
      </c>
      <c r="U24" s="339">
        <f t="shared" si="1"/>
        <v>100</v>
      </c>
    </row>
    <row r="25" spans="1:23" x14ac:dyDescent="0.35">
      <c r="A25" s="65" t="s">
        <v>244</v>
      </c>
      <c r="B25" s="307">
        <v>170</v>
      </c>
      <c r="C25" s="350">
        <f t="shared" si="4"/>
        <v>212.5</v>
      </c>
      <c r="D25" t="s">
        <v>432</v>
      </c>
      <c r="E25" s="327">
        <v>0</v>
      </c>
      <c r="F25" s="327">
        <v>1</v>
      </c>
      <c r="G25" s="327">
        <v>1</v>
      </c>
      <c r="H25" s="328">
        <v>0.08</v>
      </c>
      <c r="I25" s="328">
        <v>0</v>
      </c>
      <c r="J25" s="329">
        <v>8.5000000000000006E-2</v>
      </c>
      <c r="K25" s="329">
        <v>0.06</v>
      </c>
      <c r="Q25" s="2"/>
      <c r="R25" s="307"/>
      <c r="S25" s="203" t="str">
        <f t="shared" si="3"/>
        <v>X925</v>
      </c>
      <c r="T25" s="337">
        <v>0.20599999999999999</v>
      </c>
      <c r="U25" s="339">
        <f t="shared" si="1"/>
        <v>206</v>
      </c>
    </row>
    <row r="26" spans="1:23" x14ac:dyDescent="0.35">
      <c r="A26" s="65" t="s">
        <v>245</v>
      </c>
      <c r="B26" s="307">
        <v>170</v>
      </c>
      <c r="C26" s="350">
        <f t="shared" si="4"/>
        <v>212.5</v>
      </c>
      <c r="D26" t="s">
        <v>433</v>
      </c>
      <c r="E26" s="327">
        <v>0</v>
      </c>
      <c r="F26" s="327">
        <v>1</v>
      </c>
      <c r="G26" s="327">
        <v>1</v>
      </c>
      <c r="H26" s="328">
        <v>0.08</v>
      </c>
      <c r="I26" s="328">
        <v>0</v>
      </c>
      <c r="J26" s="329">
        <v>8.5000000000000006E-2</v>
      </c>
      <c r="K26" s="329">
        <v>0.06</v>
      </c>
      <c r="Q26" s="2"/>
      <c r="R26" s="307"/>
      <c r="S26" s="203" t="str">
        <f t="shared" si="3"/>
        <v>X925-P</v>
      </c>
      <c r="T26" s="201">
        <v>0.20599999999999999</v>
      </c>
      <c r="U26" s="339">
        <f t="shared" si="1"/>
        <v>206</v>
      </c>
    </row>
    <row r="27" spans="1:23" x14ac:dyDescent="0.35">
      <c r="A27" s="65" t="s">
        <v>216</v>
      </c>
      <c r="B27" s="307">
        <v>60</v>
      </c>
      <c r="C27" s="350">
        <f t="shared" si="4"/>
        <v>75</v>
      </c>
      <c r="D27" t="s">
        <v>434</v>
      </c>
      <c r="E27" s="327">
        <v>0</v>
      </c>
      <c r="F27" s="327">
        <v>1</v>
      </c>
      <c r="G27" s="327">
        <v>1</v>
      </c>
      <c r="H27" s="328">
        <v>0.08</v>
      </c>
      <c r="I27" s="328">
        <v>0</v>
      </c>
      <c r="J27" s="329">
        <v>8.5000000000000006E-2</v>
      </c>
      <c r="K27" s="329">
        <v>0.06</v>
      </c>
      <c r="Q27" s="2"/>
      <c r="R27" s="307"/>
      <c r="S27" s="203" t="str">
        <f t="shared" si="3"/>
        <v>X930</v>
      </c>
      <c r="T27" s="337">
        <v>0.11</v>
      </c>
      <c r="U27" s="339">
        <f t="shared" si="1"/>
        <v>110</v>
      </c>
    </row>
    <row r="28" spans="1:23" x14ac:dyDescent="0.35">
      <c r="A28" s="65" t="s">
        <v>217</v>
      </c>
      <c r="B28" s="307">
        <v>60</v>
      </c>
      <c r="C28" s="350">
        <f t="shared" si="4"/>
        <v>75</v>
      </c>
      <c r="D28" t="s">
        <v>434</v>
      </c>
      <c r="E28" s="327">
        <v>0</v>
      </c>
      <c r="F28" s="327">
        <v>1</v>
      </c>
      <c r="G28" s="327">
        <v>1</v>
      </c>
      <c r="H28" s="328">
        <v>0.08</v>
      </c>
      <c r="I28" s="328">
        <v>0</v>
      </c>
      <c r="J28" s="329">
        <v>8.5000000000000006E-2</v>
      </c>
      <c r="K28" s="329">
        <v>0.06</v>
      </c>
      <c r="Q28" s="2"/>
      <c r="R28" s="307"/>
      <c r="S28" s="203" t="str">
        <f t="shared" si="3"/>
        <v>X930-P</v>
      </c>
      <c r="T28" s="201">
        <v>0.11</v>
      </c>
      <c r="U28" s="339">
        <f t="shared" si="1"/>
        <v>110</v>
      </c>
    </row>
    <row r="29" spans="1:23" x14ac:dyDescent="0.35">
      <c r="A29" s="65" t="s">
        <v>218</v>
      </c>
      <c r="B29" s="307">
        <v>160</v>
      </c>
      <c r="C29" s="350">
        <f t="shared" si="4"/>
        <v>200</v>
      </c>
      <c r="D29" t="s">
        <v>435</v>
      </c>
      <c r="E29" s="327">
        <v>0</v>
      </c>
      <c r="F29" s="327">
        <v>1</v>
      </c>
      <c r="G29" s="327">
        <v>1</v>
      </c>
      <c r="H29" s="328">
        <v>0.08</v>
      </c>
      <c r="I29" s="328">
        <v>0</v>
      </c>
      <c r="J29" s="329">
        <v>8.5000000000000006E-2</v>
      </c>
      <c r="K29" s="329">
        <v>0.06</v>
      </c>
      <c r="Q29" s="2"/>
      <c r="R29" s="307"/>
      <c r="S29" s="203" t="str">
        <f t="shared" si="3"/>
        <v>X931</v>
      </c>
      <c r="T29" s="337">
        <v>0.29599999999999999</v>
      </c>
      <c r="U29" s="339">
        <f t="shared" si="1"/>
        <v>296</v>
      </c>
    </row>
    <row r="30" spans="1:23" x14ac:dyDescent="0.35">
      <c r="A30" s="65" t="s">
        <v>219</v>
      </c>
      <c r="B30" s="307">
        <v>160</v>
      </c>
      <c r="C30" s="350">
        <f t="shared" si="4"/>
        <v>200</v>
      </c>
      <c r="D30" t="s">
        <v>435</v>
      </c>
      <c r="E30" s="327">
        <v>0</v>
      </c>
      <c r="F30" s="327">
        <v>1</v>
      </c>
      <c r="G30" s="327">
        <v>1</v>
      </c>
      <c r="H30" s="328">
        <v>0.08</v>
      </c>
      <c r="I30" s="328">
        <v>0</v>
      </c>
      <c r="J30" s="329">
        <v>8.5000000000000006E-2</v>
      </c>
      <c r="K30" s="329">
        <v>0.06</v>
      </c>
      <c r="Q30" s="2"/>
      <c r="R30" s="307"/>
      <c r="S30" s="203" t="str">
        <f t="shared" si="3"/>
        <v>X931-P</v>
      </c>
      <c r="T30" s="201">
        <v>0.29599999999999999</v>
      </c>
      <c r="U30" s="339">
        <f t="shared" si="1"/>
        <v>296</v>
      </c>
    </row>
    <row r="31" spans="1:23" x14ac:dyDescent="0.35">
      <c r="A31" s="65" t="s">
        <v>222</v>
      </c>
      <c r="B31" s="307">
        <v>50</v>
      </c>
      <c r="C31" s="350">
        <f t="shared" si="4"/>
        <v>62.5</v>
      </c>
      <c r="D31" t="s">
        <v>436</v>
      </c>
      <c r="E31" s="327">
        <v>0</v>
      </c>
      <c r="F31" s="327">
        <v>1</v>
      </c>
      <c r="G31" s="327">
        <v>1</v>
      </c>
      <c r="H31" s="328">
        <v>0.08</v>
      </c>
      <c r="I31" s="328">
        <v>0</v>
      </c>
      <c r="J31" s="329">
        <v>8.5000000000000006E-2</v>
      </c>
      <c r="K31" s="329">
        <v>0.06</v>
      </c>
      <c r="Q31" s="2"/>
      <c r="R31" s="307"/>
      <c r="S31" s="203" t="str">
        <f t="shared" si="3"/>
        <v>X932</v>
      </c>
      <c r="T31" s="337">
        <v>0.104</v>
      </c>
      <c r="U31" s="339">
        <f t="shared" si="1"/>
        <v>104</v>
      </c>
    </row>
    <row r="32" spans="1:23" x14ac:dyDescent="0.35">
      <c r="A32" s="65" t="s">
        <v>223</v>
      </c>
      <c r="B32" s="307">
        <v>100</v>
      </c>
      <c r="C32" s="350">
        <f t="shared" si="4"/>
        <v>125</v>
      </c>
      <c r="D32" t="s">
        <v>437</v>
      </c>
      <c r="E32" s="327">
        <v>0</v>
      </c>
      <c r="F32" s="327">
        <v>1</v>
      </c>
      <c r="G32" s="327">
        <v>1</v>
      </c>
      <c r="H32" s="328">
        <v>0.08</v>
      </c>
      <c r="I32" s="328">
        <v>0</v>
      </c>
      <c r="J32" s="329">
        <v>8.5000000000000006E-2</v>
      </c>
      <c r="K32" s="329">
        <v>0.06</v>
      </c>
      <c r="Q32" s="2"/>
      <c r="R32" s="307"/>
      <c r="S32" s="203" t="str">
        <f t="shared" si="3"/>
        <v>X933</v>
      </c>
      <c r="T32" s="337">
        <v>0.21</v>
      </c>
      <c r="U32" s="339">
        <f t="shared" si="1"/>
        <v>210</v>
      </c>
    </row>
    <row r="33" spans="1:29" x14ac:dyDescent="0.35">
      <c r="A33" s="65" t="s">
        <v>224</v>
      </c>
      <c r="B33" s="307">
        <v>80</v>
      </c>
      <c r="C33" s="350">
        <f t="shared" si="4"/>
        <v>100</v>
      </c>
      <c r="D33" t="s">
        <v>438</v>
      </c>
      <c r="E33" s="327">
        <v>0</v>
      </c>
      <c r="F33" s="327">
        <v>1</v>
      </c>
      <c r="G33" s="327">
        <v>1</v>
      </c>
      <c r="H33" s="328">
        <v>0.08</v>
      </c>
      <c r="I33" s="328">
        <v>0</v>
      </c>
      <c r="J33" s="329">
        <v>8.5000000000000006E-2</v>
      </c>
      <c r="K33" s="329">
        <v>0.06</v>
      </c>
      <c r="Q33" s="2"/>
      <c r="R33" s="307"/>
      <c r="S33" s="203" t="str">
        <f t="shared" si="3"/>
        <v>X934</v>
      </c>
      <c r="T33" s="337">
        <v>0.09</v>
      </c>
      <c r="U33" s="339">
        <f t="shared" si="1"/>
        <v>90</v>
      </c>
    </row>
    <row r="34" spans="1:29" x14ac:dyDescent="0.35">
      <c r="A34" s="65" t="s">
        <v>225</v>
      </c>
      <c r="B34" s="307">
        <v>80</v>
      </c>
      <c r="C34" s="350">
        <f t="shared" si="4"/>
        <v>100</v>
      </c>
      <c r="D34" t="s">
        <v>438</v>
      </c>
      <c r="E34" s="327">
        <v>0</v>
      </c>
      <c r="F34" s="327">
        <v>1</v>
      </c>
      <c r="G34" s="327">
        <v>1</v>
      </c>
      <c r="H34" s="328">
        <v>0.08</v>
      </c>
      <c r="I34" s="328">
        <v>0</v>
      </c>
      <c r="J34" s="329">
        <v>8.5000000000000006E-2</v>
      </c>
      <c r="K34" s="329">
        <v>0.06</v>
      </c>
      <c r="Q34" s="2"/>
      <c r="R34" s="307"/>
      <c r="S34" s="203" t="str">
        <f t="shared" si="3"/>
        <v>X934-P</v>
      </c>
      <c r="T34" s="201">
        <v>0.09</v>
      </c>
      <c r="U34" s="339">
        <f t="shared" si="1"/>
        <v>90</v>
      </c>
    </row>
    <row r="35" spans="1:29" x14ac:dyDescent="0.35">
      <c r="A35" s="65" t="s">
        <v>226</v>
      </c>
      <c r="B35" s="307">
        <v>170</v>
      </c>
      <c r="C35" s="350">
        <f t="shared" si="4"/>
        <v>212.5</v>
      </c>
      <c r="D35" t="s">
        <v>439</v>
      </c>
      <c r="E35" s="327">
        <v>0</v>
      </c>
      <c r="F35" s="327">
        <v>1</v>
      </c>
      <c r="G35" s="327">
        <v>1</v>
      </c>
      <c r="H35" s="328">
        <v>0.08</v>
      </c>
      <c r="I35" s="328">
        <v>0</v>
      </c>
      <c r="J35" s="329">
        <v>8.5000000000000006E-2</v>
      </c>
      <c r="K35" s="329">
        <v>0.06</v>
      </c>
      <c r="Q35" s="2"/>
      <c r="R35" s="307"/>
      <c r="S35" s="203" t="str">
        <f t="shared" si="3"/>
        <v>X935</v>
      </c>
      <c r="T35" s="337">
        <v>0.22</v>
      </c>
      <c r="U35" s="339">
        <f t="shared" si="1"/>
        <v>220</v>
      </c>
    </row>
    <row r="36" spans="1:29" x14ac:dyDescent="0.35">
      <c r="A36" s="65" t="s">
        <v>227</v>
      </c>
      <c r="B36" s="307">
        <v>170</v>
      </c>
      <c r="C36" s="350">
        <f t="shared" si="4"/>
        <v>212.5</v>
      </c>
      <c r="D36" t="s">
        <v>439</v>
      </c>
      <c r="E36" s="327">
        <v>0</v>
      </c>
      <c r="F36" s="327">
        <v>1</v>
      </c>
      <c r="G36" s="327">
        <v>1</v>
      </c>
      <c r="H36" s="328">
        <v>0.08</v>
      </c>
      <c r="I36" s="328">
        <v>0</v>
      </c>
      <c r="J36" s="329">
        <v>8.5000000000000006E-2</v>
      </c>
      <c r="K36" s="329">
        <v>0.06</v>
      </c>
      <c r="Q36" s="2"/>
      <c r="R36" s="307"/>
      <c r="S36" s="203" t="str">
        <f t="shared" si="3"/>
        <v>X935-P</v>
      </c>
      <c r="T36" s="201">
        <v>0.22</v>
      </c>
      <c r="U36" s="339">
        <f t="shared" si="1"/>
        <v>220</v>
      </c>
    </row>
    <row r="37" spans="1:29" x14ac:dyDescent="0.35">
      <c r="A37" s="65" t="s">
        <v>220</v>
      </c>
      <c r="B37" s="307">
        <v>90</v>
      </c>
      <c r="C37" s="350">
        <f t="shared" si="4"/>
        <v>112.5</v>
      </c>
      <c r="D37" t="s">
        <v>440</v>
      </c>
      <c r="E37" s="327">
        <v>0</v>
      </c>
      <c r="F37" s="327">
        <v>1</v>
      </c>
      <c r="G37" s="327">
        <v>1</v>
      </c>
      <c r="H37" s="328">
        <v>0.08</v>
      </c>
      <c r="I37" s="328">
        <v>0</v>
      </c>
      <c r="J37" s="329">
        <v>8.5000000000000006E-2</v>
      </c>
      <c r="K37" s="329">
        <v>0.06</v>
      </c>
      <c r="Q37" s="2"/>
      <c r="R37" s="307"/>
      <c r="S37" s="203" t="str">
        <f>A47</f>
        <v>X940</v>
      </c>
      <c r="T37" s="201">
        <v>1.2E-2</v>
      </c>
      <c r="U37" s="339">
        <f t="shared" si="1"/>
        <v>12</v>
      </c>
    </row>
    <row r="38" spans="1:29" x14ac:dyDescent="0.35">
      <c r="A38" s="65" t="s">
        <v>221</v>
      </c>
      <c r="B38" s="307">
        <v>90</v>
      </c>
      <c r="C38" s="350">
        <f t="shared" si="4"/>
        <v>112.5</v>
      </c>
      <c r="D38" t="s">
        <v>440</v>
      </c>
      <c r="E38" s="327">
        <v>0</v>
      </c>
      <c r="F38" s="327">
        <v>1</v>
      </c>
      <c r="G38" s="327">
        <v>1</v>
      </c>
      <c r="H38" s="328">
        <v>0.08</v>
      </c>
      <c r="I38" s="328">
        <v>0</v>
      </c>
      <c r="J38" s="329">
        <v>8.5000000000000006E-2</v>
      </c>
      <c r="K38" s="329">
        <v>0.06</v>
      </c>
      <c r="Q38" s="2"/>
      <c r="R38" s="307"/>
      <c r="S38" s="203" t="str">
        <f>A48</f>
        <v>X945</v>
      </c>
      <c r="T38" s="201">
        <v>0.06</v>
      </c>
      <c r="U38" s="339">
        <f t="shared" si="1"/>
        <v>60</v>
      </c>
    </row>
    <row r="39" spans="1:29" x14ac:dyDescent="0.35">
      <c r="A39" s="65" t="s">
        <v>228</v>
      </c>
      <c r="B39" s="307">
        <v>180</v>
      </c>
      <c r="C39" s="350">
        <f t="shared" si="4"/>
        <v>225</v>
      </c>
      <c r="D39" t="s">
        <v>441</v>
      </c>
      <c r="E39" s="327">
        <v>0</v>
      </c>
      <c r="F39" s="327">
        <v>1</v>
      </c>
      <c r="G39" s="327">
        <v>1</v>
      </c>
      <c r="H39" s="328">
        <v>0.08</v>
      </c>
      <c r="I39" s="328">
        <v>0</v>
      </c>
      <c r="J39" s="329">
        <v>8.5000000000000006E-2</v>
      </c>
      <c r="K39" s="329">
        <v>0.06</v>
      </c>
      <c r="Q39" s="2"/>
      <c r="R39" s="307"/>
      <c r="S39" s="203" t="str">
        <f>A49</f>
        <v>X950</v>
      </c>
      <c r="T39" s="201">
        <v>3.2000000000000001E-2</v>
      </c>
      <c r="U39" s="339">
        <f t="shared" si="1"/>
        <v>32</v>
      </c>
    </row>
    <row r="40" spans="1:29" x14ac:dyDescent="0.35">
      <c r="A40" s="65" t="s">
        <v>229</v>
      </c>
      <c r="B40" s="307">
        <v>180</v>
      </c>
      <c r="C40" s="350">
        <f t="shared" si="4"/>
        <v>225</v>
      </c>
      <c r="D40" t="s">
        <v>442</v>
      </c>
      <c r="E40" s="327">
        <v>0</v>
      </c>
      <c r="F40" s="327">
        <v>1</v>
      </c>
      <c r="G40" s="327">
        <v>1</v>
      </c>
      <c r="H40" s="328">
        <v>0.08</v>
      </c>
      <c r="I40" s="328">
        <v>0</v>
      </c>
      <c r="J40" s="329">
        <v>8.5000000000000006E-2</v>
      </c>
      <c r="K40" s="329">
        <v>0.06</v>
      </c>
      <c r="Q40" s="2"/>
      <c r="R40" s="307"/>
      <c r="S40" s="341" t="str">
        <f>A50</f>
        <v>X955</v>
      </c>
      <c r="T40" s="338">
        <v>3.5000000000000003E-2</v>
      </c>
      <c r="U40" s="340">
        <f t="shared" si="1"/>
        <v>35</v>
      </c>
    </row>
    <row r="41" spans="1:29" x14ac:dyDescent="0.35">
      <c r="A41" s="65" t="s">
        <v>230</v>
      </c>
      <c r="B41" s="307">
        <v>60</v>
      </c>
      <c r="C41" s="350">
        <f t="shared" si="4"/>
        <v>75</v>
      </c>
      <c r="D41" t="s">
        <v>443</v>
      </c>
      <c r="E41" s="327">
        <v>0</v>
      </c>
      <c r="F41" s="327">
        <v>1</v>
      </c>
      <c r="G41" s="327">
        <v>1</v>
      </c>
      <c r="H41" s="328">
        <v>0.08</v>
      </c>
      <c r="I41" s="328">
        <v>0</v>
      </c>
      <c r="J41" s="329">
        <v>8.5000000000000006E-2</v>
      </c>
      <c r="K41" s="329">
        <v>0.06</v>
      </c>
      <c r="Q41" s="2"/>
    </row>
    <row r="42" spans="1:29" x14ac:dyDescent="0.35">
      <c r="A42" s="65" t="s">
        <v>231</v>
      </c>
      <c r="B42" s="307">
        <v>130</v>
      </c>
      <c r="C42" s="350">
        <f t="shared" si="4"/>
        <v>162.5</v>
      </c>
      <c r="D42" t="s">
        <v>444</v>
      </c>
      <c r="E42" s="327">
        <v>0</v>
      </c>
      <c r="F42" s="327">
        <v>1</v>
      </c>
      <c r="G42" s="327">
        <v>1</v>
      </c>
      <c r="H42" s="328">
        <v>0.08</v>
      </c>
      <c r="I42" s="328">
        <v>0</v>
      </c>
      <c r="J42" s="329">
        <v>8.5000000000000006E-2</v>
      </c>
      <c r="K42" s="329">
        <v>0.06</v>
      </c>
      <c r="Q42" s="2"/>
    </row>
    <row r="43" spans="1:29" x14ac:dyDescent="0.35">
      <c r="A43" s="65" t="s">
        <v>232</v>
      </c>
      <c r="B43" s="307">
        <v>80</v>
      </c>
      <c r="C43" s="350">
        <f t="shared" si="4"/>
        <v>100</v>
      </c>
      <c r="D43" t="s">
        <v>445</v>
      </c>
      <c r="E43" s="327">
        <v>0</v>
      </c>
      <c r="F43" s="327">
        <v>1</v>
      </c>
      <c r="G43" s="327">
        <v>1</v>
      </c>
      <c r="H43" s="328">
        <v>0.08</v>
      </c>
      <c r="I43" s="328">
        <v>0</v>
      </c>
      <c r="J43" s="329">
        <v>8.5000000000000006E-2</v>
      </c>
      <c r="K43" s="329">
        <v>0.06</v>
      </c>
      <c r="S43" s="2"/>
      <c r="T43" s="201"/>
      <c r="V43" s="103"/>
      <c r="W43" s="198"/>
      <c r="X43" s="198"/>
      <c r="Y43" s="198"/>
      <c r="Z43" s="199"/>
      <c r="AA43" s="199"/>
      <c r="AB43" s="200"/>
      <c r="AC43" s="200"/>
    </row>
    <row r="44" spans="1:29" x14ac:dyDescent="0.35">
      <c r="A44" s="65" t="s">
        <v>233</v>
      </c>
      <c r="B44" s="307">
        <v>80</v>
      </c>
      <c r="C44" s="350">
        <f t="shared" si="4"/>
        <v>100</v>
      </c>
      <c r="D44" t="s">
        <v>446</v>
      </c>
      <c r="E44" s="327">
        <v>0</v>
      </c>
      <c r="F44" s="327">
        <v>1</v>
      </c>
      <c r="G44" s="327">
        <v>1</v>
      </c>
      <c r="H44" s="328">
        <v>0.08</v>
      </c>
      <c r="I44" s="328">
        <v>0</v>
      </c>
      <c r="J44" s="329">
        <v>8.5000000000000006E-2</v>
      </c>
      <c r="K44" s="329">
        <v>0.06</v>
      </c>
      <c r="S44" s="2"/>
      <c r="T44" s="201"/>
      <c r="V44" s="103"/>
      <c r="W44" s="198"/>
      <c r="X44" s="198"/>
      <c r="Y44" s="198"/>
      <c r="Z44" s="199"/>
      <c r="AA44" s="199"/>
      <c r="AB44" s="200"/>
      <c r="AC44" s="200"/>
    </row>
    <row r="45" spans="1:29" x14ac:dyDescent="0.35">
      <c r="A45" s="65" t="s">
        <v>234</v>
      </c>
      <c r="B45" s="307">
        <v>170</v>
      </c>
      <c r="C45" s="350">
        <f t="shared" si="4"/>
        <v>212.5</v>
      </c>
      <c r="D45" t="s">
        <v>447</v>
      </c>
      <c r="E45" s="327">
        <v>0</v>
      </c>
      <c r="F45" s="327">
        <v>1</v>
      </c>
      <c r="G45" s="327">
        <v>1</v>
      </c>
      <c r="H45" s="328">
        <v>0.08</v>
      </c>
      <c r="I45" s="328">
        <v>0</v>
      </c>
      <c r="J45" s="329">
        <v>8.5000000000000006E-2</v>
      </c>
      <c r="K45" s="329">
        <v>0.06</v>
      </c>
      <c r="S45" s="2"/>
      <c r="T45" s="201"/>
      <c r="V45" s="103"/>
      <c r="W45" s="198"/>
      <c r="X45" s="198"/>
      <c r="Y45" s="198"/>
      <c r="Z45" s="199"/>
      <c r="AA45" s="199"/>
      <c r="AB45" s="200"/>
      <c r="AC45" s="200"/>
    </row>
    <row r="46" spans="1:29" x14ac:dyDescent="0.35">
      <c r="A46" s="65" t="s">
        <v>235</v>
      </c>
      <c r="B46" s="307">
        <v>170</v>
      </c>
      <c r="C46" s="350">
        <f t="shared" si="4"/>
        <v>212.5</v>
      </c>
      <c r="D46" t="s">
        <v>447</v>
      </c>
      <c r="E46" s="327">
        <v>0</v>
      </c>
      <c r="F46" s="327">
        <v>1</v>
      </c>
      <c r="G46" s="327">
        <v>1</v>
      </c>
      <c r="H46" s="328">
        <v>0.08</v>
      </c>
      <c r="I46" s="328">
        <v>0</v>
      </c>
      <c r="J46" s="329">
        <v>8.5000000000000006E-2</v>
      </c>
      <c r="K46" s="329">
        <v>0.06</v>
      </c>
      <c r="S46" s="2"/>
      <c r="T46" s="201"/>
      <c r="V46" s="103"/>
      <c r="W46" s="198"/>
      <c r="X46" s="198"/>
      <c r="Y46" s="198"/>
      <c r="Z46" s="199"/>
      <c r="AA46" s="199"/>
      <c r="AB46" s="200"/>
      <c r="AC46" s="200"/>
    </row>
    <row r="47" spans="1:29" x14ac:dyDescent="0.35">
      <c r="A47" s="65" t="s">
        <v>478</v>
      </c>
      <c r="B47" s="307">
        <v>5</v>
      </c>
      <c r="C47" s="350">
        <f t="shared" si="4"/>
        <v>6.25</v>
      </c>
      <c r="D47" t="s">
        <v>486</v>
      </c>
      <c r="E47" s="327">
        <v>0</v>
      </c>
      <c r="F47" s="327">
        <v>1</v>
      </c>
      <c r="G47" s="327">
        <v>1</v>
      </c>
      <c r="H47" s="328">
        <v>0.08</v>
      </c>
      <c r="I47" s="328">
        <v>0</v>
      </c>
      <c r="J47" s="329">
        <v>8.5000000000000006E-2</v>
      </c>
      <c r="K47" s="329">
        <v>0.06</v>
      </c>
      <c r="S47" s="2"/>
      <c r="T47" s="201"/>
      <c r="V47" s="103"/>
      <c r="W47" s="198"/>
      <c r="X47" s="198"/>
      <c r="Y47" s="198"/>
      <c r="Z47" s="199"/>
      <c r="AA47" s="199"/>
      <c r="AB47" s="200"/>
      <c r="AC47" s="200"/>
    </row>
    <row r="48" spans="1:29" x14ac:dyDescent="0.35">
      <c r="A48" s="65" t="s">
        <v>479</v>
      </c>
      <c r="B48" s="307">
        <v>35</v>
      </c>
      <c r="C48" s="350">
        <f t="shared" si="4"/>
        <v>43.75</v>
      </c>
      <c r="D48" t="s">
        <v>503</v>
      </c>
      <c r="E48" s="327">
        <v>0</v>
      </c>
      <c r="F48" s="327">
        <v>1</v>
      </c>
      <c r="G48" s="327">
        <v>1</v>
      </c>
      <c r="H48" s="328">
        <v>0.08</v>
      </c>
      <c r="I48" s="328">
        <v>0</v>
      </c>
      <c r="J48" s="329">
        <v>8.5000000000000006E-2</v>
      </c>
      <c r="K48" s="329">
        <v>0.06</v>
      </c>
      <c r="S48" s="2"/>
      <c r="T48" s="201"/>
      <c r="V48" s="103"/>
      <c r="W48" s="198"/>
      <c r="X48" s="198"/>
      <c r="Y48" s="198"/>
      <c r="Z48" s="199"/>
      <c r="AA48" s="199"/>
      <c r="AB48" s="200"/>
      <c r="AC48" s="200"/>
    </row>
    <row r="49" spans="1:20" x14ac:dyDescent="0.35">
      <c r="A49" s="65" t="s">
        <v>599</v>
      </c>
      <c r="B49" s="307">
        <v>35</v>
      </c>
      <c r="C49" s="350">
        <f t="shared" si="4"/>
        <v>43.75</v>
      </c>
      <c r="D49" t="s">
        <v>605</v>
      </c>
      <c r="E49" s="327">
        <v>0</v>
      </c>
      <c r="F49" s="327">
        <v>1</v>
      </c>
      <c r="G49" s="327">
        <v>1</v>
      </c>
      <c r="H49" s="328">
        <v>0.08</v>
      </c>
      <c r="I49" s="328">
        <v>0</v>
      </c>
      <c r="J49" s="329">
        <v>8.5000000000000006E-2</v>
      </c>
      <c r="K49" s="329">
        <v>0.06</v>
      </c>
      <c r="S49" s="2"/>
      <c r="T49" s="201"/>
    </row>
    <row r="50" spans="1:20" x14ac:dyDescent="0.35">
      <c r="A50" s="4" t="s">
        <v>600</v>
      </c>
      <c r="B50" s="348">
        <v>40</v>
      </c>
      <c r="C50" s="350">
        <f t="shared" si="4"/>
        <v>50</v>
      </c>
      <c r="D50" s="5" t="s">
        <v>606</v>
      </c>
      <c r="E50" s="330">
        <v>0</v>
      </c>
      <c r="F50" s="330">
        <v>1</v>
      </c>
      <c r="G50" s="330">
        <v>1</v>
      </c>
      <c r="H50" s="331">
        <v>0.08</v>
      </c>
      <c r="I50" s="331">
        <v>0</v>
      </c>
      <c r="J50" s="332">
        <v>8.5000000000000006E-2</v>
      </c>
      <c r="K50" s="332">
        <v>0.06</v>
      </c>
      <c r="S50" s="2"/>
      <c r="T50" s="201"/>
    </row>
    <row r="51" spans="1:20" x14ac:dyDescent="0.35">
      <c r="S51" s="2"/>
      <c r="T51" s="201"/>
    </row>
    <row r="52" spans="1:20" x14ac:dyDescent="0.35">
      <c r="S52" s="2"/>
      <c r="T52" s="201"/>
    </row>
    <row r="53" spans="1:20" x14ac:dyDescent="0.35">
      <c r="S53" s="2"/>
      <c r="T53" s="201"/>
    </row>
    <row r="54" spans="1:20" x14ac:dyDescent="0.35">
      <c r="S54" s="2"/>
      <c r="T54" s="201"/>
    </row>
    <row r="55" spans="1:20" x14ac:dyDescent="0.35">
      <c r="S55" s="2"/>
      <c r="T55" s="201"/>
    </row>
    <row r="56" spans="1:20" ht="15.5" x14ac:dyDescent="0.35">
      <c r="F56" s="66"/>
      <c r="S56" s="2"/>
      <c r="T56" s="201"/>
    </row>
    <row r="57" spans="1:20" ht="15.5" x14ac:dyDescent="0.35">
      <c r="F57" s="66"/>
      <c r="S57" s="2"/>
      <c r="T57" s="201"/>
    </row>
    <row r="58" spans="1:20" ht="15.5" x14ac:dyDescent="0.35">
      <c r="A58" s="53" t="s">
        <v>542</v>
      </c>
      <c r="F58" s="206"/>
      <c r="S58" s="2"/>
      <c r="T58" s="201"/>
    </row>
    <row r="59" spans="1:20" ht="15.5" x14ac:dyDescent="0.35">
      <c r="A59" s="82" t="s">
        <v>563</v>
      </c>
      <c r="F59" s="67"/>
      <c r="S59" s="2"/>
      <c r="T59" s="201"/>
    </row>
    <row r="60" spans="1:20" x14ac:dyDescent="0.35">
      <c r="A60" s="82" t="s">
        <v>543</v>
      </c>
      <c r="S60" s="2"/>
      <c r="T60" s="201"/>
    </row>
    <row r="61" spans="1:20" x14ac:dyDescent="0.35">
      <c r="A61" s="82" t="s">
        <v>544</v>
      </c>
      <c r="S61" s="2"/>
      <c r="T61" s="201"/>
    </row>
    <row r="62" spans="1:20" x14ac:dyDescent="0.35">
      <c r="A62" s="82" t="s">
        <v>545</v>
      </c>
      <c r="S62" s="2"/>
      <c r="T62" s="201"/>
    </row>
    <row r="63" spans="1:20" x14ac:dyDescent="0.35">
      <c r="A63" s="83" t="s">
        <v>546</v>
      </c>
      <c r="S63" s="2"/>
      <c r="T63" s="201"/>
    </row>
    <row r="64" spans="1:20" x14ac:dyDescent="0.35">
      <c r="S64" s="2"/>
      <c r="T64" s="201"/>
    </row>
    <row r="65" spans="1:20" x14ac:dyDescent="0.35">
      <c r="A65" s="53" t="s">
        <v>547</v>
      </c>
      <c r="S65" s="2"/>
      <c r="T65" s="201"/>
    </row>
    <row r="66" spans="1:20" x14ac:dyDescent="0.35">
      <c r="A66" s="82" t="s">
        <v>563</v>
      </c>
      <c r="S66" s="2"/>
      <c r="T66" s="201"/>
    </row>
    <row r="67" spans="1:20" x14ac:dyDescent="0.35">
      <c r="A67" s="82" t="s">
        <v>548</v>
      </c>
      <c r="S67" s="2"/>
      <c r="T67" s="201"/>
    </row>
    <row r="68" spans="1:20" x14ac:dyDescent="0.35">
      <c r="A68" s="83" t="s">
        <v>186</v>
      </c>
      <c r="S68" s="2"/>
      <c r="T68" s="201"/>
    </row>
    <row r="69" spans="1:20" x14ac:dyDescent="0.35">
      <c r="S69" s="2"/>
      <c r="T69" s="201"/>
    </row>
    <row r="70" spans="1:20" x14ac:dyDescent="0.35">
      <c r="A70" s="53" t="s">
        <v>717</v>
      </c>
      <c r="S70" s="2"/>
      <c r="T70" s="201"/>
    </row>
    <row r="71" spans="1:20" x14ac:dyDescent="0.35">
      <c r="A71" s="82" t="s">
        <v>563</v>
      </c>
      <c r="S71" s="2"/>
      <c r="T71" s="201"/>
    </row>
    <row r="72" spans="1:20" x14ac:dyDescent="0.35">
      <c r="A72" s="82" t="s">
        <v>718</v>
      </c>
      <c r="S72" s="2"/>
      <c r="T72" s="201"/>
    </row>
    <row r="73" spans="1:20" x14ac:dyDescent="0.35">
      <c r="A73" s="83" t="s">
        <v>719</v>
      </c>
      <c r="S73" s="2"/>
      <c r="T73" s="201"/>
    </row>
    <row r="74" spans="1:20" x14ac:dyDescent="0.35">
      <c r="S74" s="2"/>
      <c r="T74" s="201"/>
    </row>
    <row r="75" spans="1:20" x14ac:dyDescent="0.35">
      <c r="S75" s="2"/>
      <c r="T75" s="201"/>
    </row>
    <row r="76" spans="1:20" x14ac:dyDescent="0.35">
      <c r="S76" s="2"/>
      <c r="T76" s="201"/>
    </row>
    <row r="77" spans="1:20" x14ac:dyDescent="0.35">
      <c r="S77" s="2"/>
      <c r="T77" s="201"/>
    </row>
    <row r="78" spans="1:20" x14ac:dyDescent="0.35">
      <c r="S78" s="2"/>
      <c r="T78" s="201"/>
    </row>
    <row r="79" spans="1:20" x14ac:dyDescent="0.35">
      <c r="S79" s="2"/>
      <c r="T79" s="201"/>
    </row>
    <row r="80" spans="1:20" x14ac:dyDescent="0.35">
      <c r="S80" s="2"/>
      <c r="T80" s="201"/>
    </row>
    <row r="81" spans="19:20" x14ac:dyDescent="0.35">
      <c r="S81" s="462"/>
      <c r="T81" s="462"/>
    </row>
    <row r="84" spans="19:20" ht="78" customHeight="1" x14ac:dyDescent="0.35"/>
  </sheetData>
  <mergeCells count="10">
    <mergeCell ref="A1:J1"/>
    <mergeCell ref="D11:J11"/>
    <mergeCell ref="O1:P1"/>
    <mergeCell ref="S81:T81"/>
    <mergeCell ref="W5:X5"/>
    <mergeCell ref="W6:X6"/>
    <mergeCell ref="W7:X7"/>
    <mergeCell ref="W9:X9"/>
    <mergeCell ref="W10:X10"/>
    <mergeCell ref="W11:X11"/>
  </mergeCells>
  <phoneticPr fontId="31" type="noConversion"/>
  <conditionalFormatting sqref="Q24 Q29:Q32 E31 H31 Q35 S43:S54">
    <cfRule type="expression" dxfId="0" priority="4" stopIfTrue="1">
      <formula>$A$1=1109</formula>
    </cfRule>
  </conditionalFormatting>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36</vt:i4>
      </vt:variant>
    </vt:vector>
  </HeadingPairs>
  <TitlesOfParts>
    <vt:vector size="43" baseType="lpstr">
      <vt:lpstr>Application</vt:lpstr>
      <vt:lpstr>Terms and Conditions </vt:lpstr>
      <vt:lpstr>Guidelines</vt:lpstr>
      <vt:lpstr>Worksheet</vt:lpstr>
      <vt:lpstr>Eligibility Table</vt:lpstr>
      <vt:lpstr>Admin</vt:lpstr>
      <vt:lpstr>Inspection Form</vt:lpstr>
      <vt:lpstr>Admin</vt:lpstr>
      <vt:lpstr>BLDG_Type</vt:lpstr>
      <vt:lpstr>Case_Lighting</vt:lpstr>
      <vt:lpstr>Customer_Inputs</vt:lpstr>
      <vt:lpstr>Customer_Inputs2</vt:lpstr>
      <vt:lpstr>Customer_Inputs3</vt:lpstr>
      <vt:lpstr>Customer_Inputs4</vt:lpstr>
      <vt:lpstr>CustomerInputs_5</vt:lpstr>
      <vt:lpstr>CustomerInputs_6</vt:lpstr>
      <vt:lpstr>DAC_Y_N</vt:lpstr>
      <vt:lpstr>DLC_Rating</vt:lpstr>
      <vt:lpstr>Exterior_Downlight</vt:lpstr>
      <vt:lpstr>Exterior_Existing</vt:lpstr>
      <vt:lpstr>Industrial</vt:lpstr>
      <vt:lpstr>InspectionForm</vt:lpstr>
      <vt:lpstr>L_410</vt:lpstr>
      <vt:lpstr>L_620</vt:lpstr>
      <vt:lpstr>L_742</vt:lpstr>
      <vt:lpstr>L_744</vt:lpstr>
      <vt:lpstr>Lamps</vt:lpstr>
      <vt:lpstr>Linear_Lamps</vt:lpstr>
      <vt:lpstr>Linear_Lamps2</vt:lpstr>
      <vt:lpstr>LR700_Existing</vt:lpstr>
      <vt:lpstr>NewConstruction</vt:lpstr>
      <vt:lpstr>Org_Type</vt:lpstr>
      <vt:lpstr>Preapproval_Length</vt:lpstr>
      <vt:lpstr>Application!Print_Area</vt:lpstr>
      <vt:lpstr>'Eligibility Table'!Print_Area</vt:lpstr>
      <vt:lpstr>'Inspection Form'!Print_Area</vt:lpstr>
      <vt:lpstr>'Pre Approval'!Print_Area</vt:lpstr>
      <vt:lpstr>'Terms and Conditions '!Print_Area</vt:lpstr>
      <vt:lpstr>Worksheet!Print_Area</vt:lpstr>
      <vt:lpstr>Worksheet!Print_Titles</vt:lpstr>
      <vt:lpstr>Project_Type</vt:lpstr>
      <vt:lpstr>Retro_2ft</vt:lpstr>
      <vt:lpstr>Retro_4ft</vt:lpstr>
    </vt:vector>
  </TitlesOfParts>
  <Company>AMERESCO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Molloy, Keith</dc:creator>
  <cp:keywords>Unrestricted</cp:keywords>
  <cp:lastModifiedBy>Zanone, Adriana</cp:lastModifiedBy>
  <cp:lastPrinted>2018-05-21T13:21:59Z</cp:lastPrinted>
  <dcterms:created xsi:type="dcterms:W3CDTF">2015-07-20T17:08:34Z</dcterms:created>
  <dcterms:modified xsi:type="dcterms:W3CDTF">2024-12-23T15:50:07Z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ProgramsCount">
    <vt:i4>0</vt:i4>
  </property>
  <property fmtid="{D5CDD505-2E9C-101B-9397-08002B2CF9AE}" pid="3" name="LM SIP Document Sensitivity">
    <vt:lpwstr/>
  </property>
  <property fmtid="{D5CDD505-2E9C-101B-9397-08002B2CF9AE}" pid="4" name="Document Author">
    <vt:lpwstr>US\e379152</vt:lpwstr>
  </property>
  <property fmtid="{D5CDD505-2E9C-101B-9397-08002B2CF9AE}" pid="5" name="Document Sensitivity">
    <vt:lpwstr>1</vt:lpwstr>
  </property>
  <property fmtid="{D5CDD505-2E9C-101B-9397-08002B2CF9AE}" pid="6" name="ThirdParty">
    <vt:lpwstr/>
  </property>
  <property fmtid="{D5CDD505-2E9C-101B-9397-08002B2CF9AE}" pid="7" name="OCI Restriction">
    <vt:bool>false</vt:bool>
  </property>
  <property fmtid="{D5CDD505-2E9C-101B-9397-08002B2CF9AE}" pid="8" name="OCI Additional Info">
    <vt:lpwstr/>
  </property>
  <property fmtid="{D5CDD505-2E9C-101B-9397-08002B2CF9AE}" pid="9" name="Allow Header Overwrite">
    <vt:bool>true</vt:bool>
  </property>
  <property fmtid="{D5CDD505-2E9C-101B-9397-08002B2CF9AE}" pid="10" name="Allow Footer Overwrite">
    <vt:bool>true</vt:bool>
  </property>
  <property fmtid="{D5CDD505-2E9C-101B-9397-08002B2CF9AE}" pid="11" name="Multiple Selected">
    <vt:lpwstr>-1</vt:lpwstr>
  </property>
  <property fmtid="{D5CDD505-2E9C-101B-9397-08002B2CF9AE}" pid="12" name="SIPLongWording">
    <vt:lpwstr>_x000d_
_x000d_
</vt:lpwstr>
  </property>
  <property fmtid="{D5CDD505-2E9C-101B-9397-08002B2CF9AE}" pid="13" name="ExpCountry">
    <vt:lpwstr/>
  </property>
</Properties>
</file>